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735" windowWidth="7755" windowHeight="4815" tabRatio="917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Притік-відтік відкритих ІСІ" sheetId="6" r:id="rId6"/>
    <sheet name="Інвестори" sheetId="7" r:id="rId7"/>
    <sheet name="Структура активів_типи ІСІ" sheetId="8" r:id="rId8"/>
    <sheet name="Зміни у структурі активів ІСІ" sheetId="9" r:id="rId9"/>
    <sheet name="Структура активів_типи ЦП" sheetId="10" r:id="rId10"/>
    <sheet name="Доходність ІСІ та ін." sheetId="11" r:id="rId11"/>
    <sheet name="НПФ в управлінні" sheetId="12" r:id="rId12"/>
    <sheet name="СК в управлінні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a11" localSheetId="11" hidden="1">{#N/A,#N/A,FALSE,"т02бд"}</definedName>
    <definedName name="____________a11" hidden="1">{#N/A,#N/A,FALSE,"т02бд"}</definedName>
    <definedName name="____________t06" localSheetId="11" hidden="1">{#N/A,#N/A,FALSE,"т04"}</definedName>
    <definedName name="____________t06" hidden="1">{#N/A,#N/A,FALSE,"т04"}</definedName>
    <definedName name="__________a11" localSheetId="11" hidden="1">{#N/A,#N/A,FALSE,"т02бд"}</definedName>
    <definedName name="__________a11" hidden="1">{#N/A,#N/A,FALSE,"т02бд"}</definedName>
    <definedName name="__________t06" localSheetId="11" hidden="1">{#N/A,#N/A,FALSE,"т04"}</definedName>
    <definedName name="__________t06" hidden="1">{#N/A,#N/A,FALSE,"т04"}</definedName>
    <definedName name="________a11" localSheetId="11" hidden="1">{#N/A,#N/A,FALSE,"т02бд"}</definedName>
    <definedName name="________a11" hidden="1">{#N/A,#N/A,FALSE,"т02бд"}</definedName>
    <definedName name="________t06" localSheetId="11" hidden="1">{#N/A,#N/A,FALSE,"т04"}</definedName>
    <definedName name="________t06" hidden="1">{#N/A,#N/A,FALSE,"т04"}</definedName>
    <definedName name="______a11" localSheetId="11" hidden="1">{#N/A,#N/A,FALSE,"т02бд"}</definedName>
    <definedName name="______a11" hidden="1">{#N/A,#N/A,FALSE,"т02бд"}</definedName>
    <definedName name="______t06" localSheetId="11" hidden="1">{#N/A,#N/A,FALSE,"т04"}</definedName>
    <definedName name="______t06" hidden="1">{#N/A,#N/A,FALSE,"т04"}</definedName>
    <definedName name="____a11" localSheetId="11" hidden="1">{#N/A,#N/A,FALSE,"т02бд"}</definedName>
    <definedName name="____a11" hidden="1">{#N/A,#N/A,FALSE,"т02бд"}</definedName>
    <definedName name="____t06" localSheetId="11" hidden="1">{#N/A,#N/A,FALSE,"т04"}</definedName>
    <definedName name="____t06" hidden="1">{#N/A,#N/A,FALSE,"т04"}</definedName>
    <definedName name="__a11" localSheetId="11" hidden="1">{#N/A,#N/A,FALSE,"т02бд"}</definedName>
    <definedName name="__a11" hidden="1">{#N/A,#N/A,FALSE,"т02бд"}</definedName>
    <definedName name="__t06" localSheetId="11" hidden="1">{#N/A,#N/A,FALSE,"т04"}</definedName>
    <definedName name="__t06" hidden="1">{#N/A,#N/A,FALSE,"т04"}</definedName>
    <definedName name="_18_Лют_09" localSheetId="11">#REF!</definedName>
    <definedName name="_18_Лют_09" localSheetId="5">#REF!</definedName>
    <definedName name="_18_Лют_09" localSheetId="9">#REF!</definedName>
    <definedName name="_18_Лют_09">#REF!</definedName>
    <definedName name="_19_Лют_09" localSheetId="11">#REF!</definedName>
    <definedName name="_19_Лют_09" localSheetId="5">#REF!</definedName>
    <definedName name="_19_Лют_09" localSheetId="9">#REF!</definedName>
    <definedName name="_19_Лют_09">#REF!</definedName>
    <definedName name="_19_Лют_09_ВЧА" localSheetId="11">#REF!</definedName>
    <definedName name="_19_Лют_09_ВЧА" localSheetId="5">#REF!</definedName>
    <definedName name="_19_Лют_09_ВЧА" localSheetId="9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10" hidden="1">{#N/A,#N/A,FALSE,"т02бд"}</definedName>
    <definedName name="a11" localSheetId="6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11" hidden="1">{#N/A,#N/A,FALSE,"т02бд"}</definedName>
    <definedName name="a11" localSheetId="5" hidden="1">{#N/A,#N/A,FALSE,"т02бд"}</definedName>
    <definedName name="a11" localSheetId="3" hidden="1">{#N/A,#N/A,FALSE,"т02бд"}</definedName>
    <definedName name="a11" localSheetId="12" hidden="1">{#N/A,#N/A,FALSE,"т02бд"}</definedName>
    <definedName name="a11" localSheetId="7" hidden="1">{#N/A,#N/A,FALSE,"т02бд"}</definedName>
    <definedName name="a11" localSheetId="9" hidden="1">{#N/A,#N/A,FALSE,"т02бд"}</definedName>
    <definedName name="a11" hidden="1">{#N/A,#N/A,FALSE,"т02бд"}</definedName>
    <definedName name="BAZA">'[15]Мульт-ор М2, швидкість'!$E:$E</definedName>
    <definedName name="cevv" localSheetId="11">'[20]табл1'!#REF!</definedName>
    <definedName name="cevv">'[2]табл1'!#REF!</definedName>
    <definedName name="d" localSheetId="11" hidden="1">{#N/A,#N/A,FALSE,"т02бд"}</definedName>
    <definedName name="d" localSheetId="5" hidden="1">{#N/A,#N/A,FALSE,"т02бд"}</definedName>
    <definedName name="d" localSheetId="12" hidden="1">{#N/A,#N/A,FALSE,"т02бд"}</definedName>
    <definedName name="d" hidden="1">{#N/A,#N/A,FALSE,"т02бд"}</definedName>
    <definedName name="ic" localSheetId="4" hidden="1">{#N/A,#N/A,FALSE,"т02бд"}</definedName>
    <definedName name="ic" localSheetId="2" hidden="1">{#N/A,#N/A,FALSE,"т02бд"}</definedName>
    <definedName name="ic" localSheetId="10" hidden="1">{#N/A,#N/A,FALSE,"т02бд"}</definedName>
    <definedName name="ic" localSheetId="6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11" hidden="1">{#N/A,#N/A,FALSE,"т02бд"}</definedName>
    <definedName name="ic" localSheetId="5" hidden="1">{#N/A,#N/A,FALSE,"т02бд"}</definedName>
    <definedName name="ic" localSheetId="3" hidden="1">{#N/A,#N/A,FALSE,"т02бд"}</definedName>
    <definedName name="ic" localSheetId="12" hidden="1">{#N/A,#N/A,FALSE,"т02бд"}</definedName>
    <definedName name="ic" localSheetId="7" hidden="1">{#N/A,#N/A,FALSE,"т02бд"}</definedName>
    <definedName name="ic" localSheetId="9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10" hidden="1">{#N/A,#N/A,FALSE,"т02бд"}</definedName>
    <definedName name="ICC_2008" localSheetId="6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11" hidden="1">{#N/A,#N/A,FALSE,"т02бд"}</definedName>
    <definedName name="ICC_2008" localSheetId="5" hidden="1">{#N/A,#N/A,FALSE,"т02бд"}</definedName>
    <definedName name="ICC_2008" localSheetId="3" hidden="1">{#N/A,#N/A,FALSE,"т02бд"}</definedName>
    <definedName name="ICC_2008" localSheetId="12" hidden="1">{#N/A,#N/A,FALSE,"т02бд"}</definedName>
    <definedName name="ICC_2008" localSheetId="7" hidden="1">{#N/A,#N/A,FALSE,"т02бд"}</definedName>
    <definedName name="ICC_2008" localSheetId="9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10" hidden="1">{#N/A,#N/A,FALSE,"т02бд"}</definedName>
    <definedName name="q" localSheetId="6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11" hidden="1">{#N/A,#N/A,FALSE,"т02бд"}</definedName>
    <definedName name="q" localSheetId="5" hidden="1">{#N/A,#N/A,FALSE,"т02бд"}</definedName>
    <definedName name="q" localSheetId="3" hidden="1">{#N/A,#N/A,FALSE,"т02бд"}</definedName>
    <definedName name="q" localSheetId="12" hidden="1">{#N/A,#N/A,FALSE,"т02бд"}</definedName>
    <definedName name="q" localSheetId="7" hidden="1">{#N/A,#N/A,FALSE,"т02бд"}</definedName>
    <definedName name="q" localSheetId="9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10" hidden="1">{#N/A,#N/A,FALSE,"т04"}</definedName>
    <definedName name="t06" localSheetId="6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11" hidden="1">{#N/A,#N/A,FALSE,"т04"}</definedName>
    <definedName name="t06" localSheetId="5" hidden="1">{#N/A,#N/A,FALSE,"т04"}</definedName>
    <definedName name="t06" localSheetId="3" hidden="1">{#N/A,#N/A,FALSE,"т04"}</definedName>
    <definedName name="t06" localSheetId="12" hidden="1">{#N/A,#N/A,FALSE,"т04"}</definedName>
    <definedName name="t06" localSheetId="7" hidden="1">{#N/A,#N/A,FALSE,"т04"}</definedName>
    <definedName name="t06" localSheetId="9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10" hidden="1">{#N/A,#N/A,FALSE,"т02бд"}</definedName>
    <definedName name="tt" localSheetId="6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11" hidden="1">{#N/A,#N/A,FALSE,"т02бд"}</definedName>
    <definedName name="tt" localSheetId="5" hidden="1">{#N/A,#N/A,FALSE,"т02бд"}</definedName>
    <definedName name="tt" localSheetId="3" hidden="1">{#N/A,#N/A,FALSE,"т02бд"}</definedName>
    <definedName name="tt" localSheetId="12" hidden="1">{#N/A,#N/A,FALSE,"т02бд"}</definedName>
    <definedName name="tt" localSheetId="7" hidden="1">{#N/A,#N/A,FALSE,"т02бд"}</definedName>
    <definedName name="tt" localSheetId="9" hidden="1">{#N/A,#N/A,FALSE,"т02бд"}</definedName>
    <definedName name="tt" hidden="1">{#N/A,#N/A,FALSE,"т02бд"}</definedName>
    <definedName name="V">'[16]146024'!$A$1:$K$1</definedName>
    <definedName name="ven_vcha" localSheetId="11" hidden="1">{#N/A,#N/A,FALSE,"т02бд"}</definedName>
    <definedName name="ven_vcha" localSheetId="5" hidden="1">{#N/A,#N/A,FALSE,"т02бд"}</definedName>
    <definedName name="ven_vcha" localSheetId="12" hidden="1">{#N/A,#N/A,FALSE,"т02бд"}</definedName>
    <definedName name="ven_vcha" hidden="1">{#N/A,#N/A,FALSE,"т02бд"}</definedName>
    <definedName name="wrn.04." localSheetId="4" hidden="1">{#N/A,#N/A,FALSE,"т02бд"}</definedName>
    <definedName name="wrn.04." localSheetId="2" hidden="1">{#N/A,#N/A,FALSE,"т02бд"}</definedName>
    <definedName name="wrn.04." localSheetId="10" hidden="1">{#N/A,#N/A,FALSE,"т02бд"}</definedName>
    <definedName name="wrn.04." localSheetId="6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11" hidden="1">{#N/A,#N/A,FALSE,"т02бд"}</definedName>
    <definedName name="wrn.04." localSheetId="5" hidden="1">{#N/A,#N/A,FALSE,"т02бд"}</definedName>
    <definedName name="wrn.04." localSheetId="3" hidden="1">{#N/A,#N/A,FALSE,"т02бд"}</definedName>
    <definedName name="wrn.04." localSheetId="12" hidden="1">{#N/A,#N/A,FALSE,"т02бд"}</definedName>
    <definedName name="wrn.04." localSheetId="7" hidden="1">{#N/A,#N/A,FALSE,"т02бд"}</definedName>
    <definedName name="wrn.04." localSheetId="9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10" hidden="1">{#N/A,#N/A,FALSE,"т02бд"}</definedName>
    <definedName name="wrn.д02." localSheetId="6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11" hidden="1">{#N/A,#N/A,FALSE,"т02бд"}</definedName>
    <definedName name="wrn.д02." localSheetId="5" hidden="1">{#N/A,#N/A,FALSE,"т02бд"}</definedName>
    <definedName name="wrn.д02." localSheetId="3" hidden="1">{#N/A,#N/A,FALSE,"т02бд"}</definedName>
    <definedName name="wrn.д02." localSheetId="12" hidden="1">{#N/A,#N/A,FALSE,"т02бд"}</definedName>
    <definedName name="wrn.д02." localSheetId="7" hidden="1">{#N/A,#N/A,FALSE,"т02бд"}</definedName>
    <definedName name="wrn.д02." localSheetId="9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10" hidden="1">{#N/A,#N/A,FALSE,"т17-1банки (2)"}</definedName>
    <definedName name="wrn.т171банки." localSheetId="6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11" hidden="1">{#N/A,#N/A,FALSE,"т17-1банки (2)"}</definedName>
    <definedName name="wrn.т171банки." localSheetId="5" hidden="1">{#N/A,#N/A,FALSE,"т17-1банки (2)"}</definedName>
    <definedName name="wrn.т171банки." localSheetId="3" hidden="1">{#N/A,#N/A,FALSE,"т17-1банки (2)"}</definedName>
    <definedName name="wrn.т171банки." localSheetId="12" hidden="1">{#N/A,#N/A,FALSE,"т17-1банки (2)"}</definedName>
    <definedName name="wrn.т171банки." localSheetId="7" hidden="1">{#N/A,#N/A,FALSE,"т17-1банки (2)"}</definedName>
    <definedName name="wrn.т171банки." localSheetId="9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10" hidden="1">{#N/A,#N/A,FALSE,"т02бд"}</definedName>
    <definedName name="ГЦ" localSheetId="6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11" hidden="1">{#N/A,#N/A,FALSE,"т02бд"}</definedName>
    <definedName name="ГЦ" localSheetId="5" hidden="1">{#N/A,#N/A,FALSE,"т02бд"}</definedName>
    <definedName name="ГЦ" localSheetId="3" hidden="1">{#N/A,#N/A,FALSE,"т02бд"}</definedName>
    <definedName name="ГЦ" localSheetId="12" hidden="1">{#N/A,#N/A,FALSE,"т02бд"}</definedName>
    <definedName name="ГЦ" localSheetId="7" hidden="1">{#N/A,#N/A,FALSE,"т02бд"}</definedName>
    <definedName name="ГЦ" localSheetId="9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10" hidden="1">{#N/A,#N/A,FALSE,"т02бд"}</definedName>
    <definedName name="ее" localSheetId="6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11" hidden="1">{#N/A,#N/A,FALSE,"т02бд"}</definedName>
    <definedName name="ее" localSheetId="5" hidden="1">{#N/A,#N/A,FALSE,"т02бд"}</definedName>
    <definedName name="ее" localSheetId="3" hidden="1">{#N/A,#N/A,FALSE,"т02бд"}</definedName>
    <definedName name="ее" localSheetId="12" hidden="1">{#N/A,#N/A,FALSE,"т02бд"}</definedName>
    <definedName name="ее" localSheetId="7" hidden="1">{#N/A,#N/A,FALSE,"т02бд"}</definedName>
    <definedName name="ее" localSheetId="9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10" hidden="1">{#N/A,#N/A,FALSE,"т02бд"}</definedName>
    <definedName name="ии" localSheetId="6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11" hidden="1">{#N/A,#N/A,FALSE,"т02бд"}</definedName>
    <definedName name="ии" localSheetId="5" hidden="1">{#N/A,#N/A,FALSE,"т02бд"}</definedName>
    <definedName name="ии" localSheetId="3" hidden="1">{#N/A,#N/A,FALSE,"т02бд"}</definedName>
    <definedName name="ии" localSheetId="12" hidden="1">{#N/A,#N/A,FALSE,"т02бд"}</definedName>
    <definedName name="ии" localSheetId="7" hidden="1">{#N/A,#N/A,FALSE,"т02бд"}</definedName>
    <definedName name="ии" localSheetId="9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10" hidden="1">{#N/A,#N/A,FALSE,"т02бд"}</definedName>
    <definedName name="іі" localSheetId="6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11" hidden="1">{#N/A,#N/A,FALSE,"т02бд"}</definedName>
    <definedName name="іі" localSheetId="5" hidden="1">{#N/A,#N/A,FALSE,"т02бд"}</definedName>
    <definedName name="іі" localSheetId="3" hidden="1">{#N/A,#N/A,FALSE,"т02бд"}</definedName>
    <definedName name="іі" localSheetId="12" hidden="1">{#N/A,#N/A,FALSE,"т02бд"}</definedName>
    <definedName name="іі" localSheetId="7" hidden="1">{#N/A,#N/A,FALSE,"т02бд"}</definedName>
    <definedName name="іі" localSheetId="9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10" hidden="1">{#N/A,#N/A,FALSE,"т17-1банки (2)"}</definedName>
    <definedName name="квітень" localSheetId="6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11" hidden="1">{#N/A,#N/A,FALSE,"т17-1банки (2)"}</definedName>
    <definedName name="квітень" localSheetId="5" hidden="1">{#N/A,#N/A,FALSE,"т17-1банки (2)"}</definedName>
    <definedName name="квітень" localSheetId="3" hidden="1">{#N/A,#N/A,FALSE,"т17-1банки (2)"}</definedName>
    <definedName name="квітень" localSheetId="12" hidden="1">{#N/A,#N/A,FALSE,"т17-1банки (2)"}</definedName>
    <definedName name="квітень" localSheetId="7" hidden="1">{#N/A,#N/A,FALSE,"т17-1банки (2)"}</definedName>
    <definedName name="квітень" localSheetId="9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10" hidden="1">{#N/A,#N/A,FALSE,"т17-1банки (2)"}</definedName>
    <definedName name="ке" localSheetId="6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11" hidden="1">{#N/A,#N/A,FALSE,"т17-1банки (2)"}</definedName>
    <definedName name="ке" localSheetId="5" hidden="1">{#N/A,#N/A,FALSE,"т17-1банки (2)"}</definedName>
    <definedName name="ке" localSheetId="3" hidden="1">{#N/A,#N/A,FALSE,"т17-1банки (2)"}</definedName>
    <definedName name="ке" localSheetId="12" hidden="1">{#N/A,#N/A,FALSE,"т17-1банки (2)"}</definedName>
    <definedName name="ке" localSheetId="7" hidden="1">{#N/A,#N/A,FALSE,"т17-1банки (2)"}</definedName>
    <definedName name="ке" localSheetId="9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10" hidden="1">{#N/A,#N/A,FALSE,"т02бд"}</definedName>
    <definedName name="нн" localSheetId="6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11" hidden="1">{#N/A,#N/A,FALSE,"т02бд"}</definedName>
    <definedName name="нн" localSheetId="5" hidden="1">{#N/A,#N/A,FALSE,"т02бд"}</definedName>
    <definedName name="нн" localSheetId="3" hidden="1">{#N/A,#N/A,FALSE,"т02бд"}</definedName>
    <definedName name="нн" localSheetId="12" hidden="1">{#N/A,#N/A,FALSE,"т02бд"}</definedName>
    <definedName name="нн" localSheetId="7" hidden="1">{#N/A,#N/A,FALSE,"т02бд"}</definedName>
    <definedName name="нн" localSheetId="9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10" hidden="1">{#N/A,#N/A,FALSE,"т17-1банки (2)"}</definedName>
    <definedName name="стельм." localSheetId="6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11" hidden="1">{#N/A,#N/A,FALSE,"т17-1банки (2)"}</definedName>
    <definedName name="стельм." localSheetId="5" hidden="1">{#N/A,#N/A,FALSE,"т17-1банки (2)"}</definedName>
    <definedName name="стельм." localSheetId="3" hidden="1">{#N/A,#N/A,FALSE,"т17-1банки (2)"}</definedName>
    <definedName name="стельм." localSheetId="12" hidden="1">{#N/A,#N/A,FALSE,"т17-1банки (2)"}</definedName>
    <definedName name="стельм." localSheetId="7" hidden="1">{#N/A,#N/A,FALSE,"т17-1банки (2)"}</definedName>
    <definedName name="стельм." localSheetId="9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10" hidden="1">{#N/A,#N/A,FALSE,"т04"}</definedName>
    <definedName name="т05" localSheetId="6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11" hidden="1">{#N/A,#N/A,FALSE,"т04"}</definedName>
    <definedName name="т05" localSheetId="5" hidden="1">{#N/A,#N/A,FALSE,"т04"}</definedName>
    <definedName name="т05" localSheetId="3" hidden="1">{#N/A,#N/A,FALSE,"т04"}</definedName>
    <definedName name="т05" localSheetId="12" hidden="1">{#N/A,#N/A,FALSE,"т04"}</definedName>
    <definedName name="т05" localSheetId="7" hidden="1">{#N/A,#N/A,FALSE,"т04"}</definedName>
    <definedName name="т05" localSheetId="9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4" hidden="1">{#N/A,#N/A,FALSE,"т02бд"}</definedName>
    <definedName name="ц" localSheetId="2" hidden="1">{#N/A,#N/A,FALSE,"т02бд"}</definedName>
    <definedName name="ц" localSheetId="10" hidden="1">{#N/A,#N/A,FALSE,"т02бд"}</definedName>
    <definedName name="ц" localSheetId="11" hidden="1">{#N/A,#N/A,FALSE,"т02бд"}</definedName>
    <definedName name="ц" localSheetId="5" hidden="1">{#N/A,#N/A,FALSE,"т02бд"}</definedName>
    <definedName name="ц" localSheetId="12" hidden="1">{#N/A,#N/A,FALSE,"т02бд"}</definedName>
    <definedName name="ц" localSheetId="9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10" hidden="1">{#N/A,#N/A,FALSE,"т02бд"}</definedName>
    <definedName name="цеу" localSheetId="6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11" hidden="1">{#N/A,#N/A,FALSE,"т02бд"}</definedName>
    <definedName name="цеу" localSheetId="5" hidden="1">{#N/A,#N/A,FALSE,"т02бд"}</definedName>
    <definedName name="цеу" localSheetId="3" hidden="1">{#N/A,#N/A,FALSE,"т02бд"}</definedName>
    <definedName name="цеу" localSheetId="12" hidden="1">{#N/A,#N/A,FALSE,"т02бд"}</definedName>
    <definedName name="цеу" localSheetId="7" hidden="1">{#N/A,#N/A,FALSE,"т02бд"}</definedName>
    <definedName name="цеу" localSheetId="9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10" hidden="1">{#N/A,#N/A,FALSE,"т02бд"}</definedName>
    <definedName name="черв" localSheetId="6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11" hidden="1">{#N/A,#N/A,FALSE,"т02бд"}</definedName>
    <definedName name="черв" localSheetId="5" hidden="1">{#N/A,#N/A,FALSE,"т02бд"}</definedName>
    <definedName name="черв" localSheetId="3" hidden="1">{#N/A,#N/A,FALSE,"т02бд"}</definedName>
    <definedName name="черв" localSheetId="12" hidden="1">{#N/A,#N/A,FALSE,"т02бд"}</definedName>
    <definedName name="черв" localSheetId="7" hidden="1">{#N/A,#N/A,FALSE,"т02бд"}</definedName>
    <definedName name="черв" localSheetId="9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<sst xmlns="http://schemas.openxmlformats.org/spreadsheetml/2006/main" count="657" uniqueCount="226">
  <si>
    <t>Відкриті ІСІ</t>
  </si>
  <si>
    <t>Інтервальні ІСІ</t>
  </si>
  <si>
    <t>Інтервальні</t>
  </si>
  <si>
    <t xml:space="preserve">Юридичні особи </t>
  </si>
  <si>
    <t xml:space="preserve"> Фізичні особи </t>
  </si>
  <si>
    <t>Фонди</t>
  </si>
  <si>
    <t>Всього</t>
  </si>
  <si>
    <t>Облігації місцевих позик</t>
  </si>
  <si>
    <t>Облігації підприємств</t>
  </si>
  <si>
    <t>РТС (Росія)</t>
  </si>
  <si>
    <t>ПФТС (Україна)</t>
  </si>
  <si>
    <t>Індекси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</si>
  <si>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</si>
  <si>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</si>
  <si>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</si>
  <si>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</si>
  <si>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</si>
  <si>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</si>
  <si>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</si>
  <si>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</si>
  <si>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</si>
  <si>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Тип ЦП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</si>
  <si>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</si>
  <si>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</si>
  <si>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</si>
  <si>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</si>
  <si>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</si>
  <si>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</si>
  <si>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</si>
  <si>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SHANGHAI SE COMPOSITE (Китай)</t>
  </si>
  <si>
    <t>Кількість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</si>
  <si>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</si>
  <si>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</si>
  <si>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</si>
  <si>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</si>
  <si>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</si>
  <si>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</si>
  <si>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</si>
  <si>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</si>
  <si>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</si>
  <si>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</si>
  <si>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</si>
  <si>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</si>
  <si>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</si>
  <si>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</si>
  <si>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</si>
  <si>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</si>
  <si>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</si>
  <si>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</si>
  <si>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</si>
  <si>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внутрішні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</si>
  <si>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</si>
  <si>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</si>
  <si>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</si>
  <si>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</si>
  <si>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</si>
  <si>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Вартість активів ІСІ</t>
  </si>
  <si>
    <t>ВЧА ІСІ</t>
  </si>
  <si>
    <t>http://www.bloomberg.com/markets/stocks/world-indexes/</t>
  </si>
  <si>
    <t>Заставні</t>
  </si>
  <si>
    <t>Цінні папери</t>
  </si>
  <si>
    <t>Банківські метали</t>
  </si>
  <si>
    <t>Інші ЦП</t>
  </si>
  <si>
    <t xml:space="preserve">Розподіл активів ІСІ </t>
  </si>
  <si>
    <t>Запорізька область</t>
  </si>
  <si>
    <t>Період</t>
  </si>
  <si>
    <t>Доходність*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</si>
  <si>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</si>
  <si>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</si>
  <si>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</si>
  <si>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Частка за кіл-тю ІСІ</t>
  </si>
  <si>
    <t>Частка за кіл-тю КУА</t>
  </si>
  <si>
    <t>Частка за активами в управлінні</t>
  </si>
  <si>
    <t>Інші регіони</t>
  </si>
  <si>
    <t>Венчурні ІСІ</t>
  </si>
  <si>
    <t>Деривативи</t>
  </si>
  <si>
    <t>Фонди акцій</t>
  </si>
  <si>
    <t>Фонди облігацій</t>
  </si>
  <si>
    <t>Інші фонди</t>
  </si>
  <si>
    <t>Закриті ІСІ (крім венчурних)</t>
  </si>
  <si>
    <t>Усі ІСІ (крім венчурних)</t>
  </si>
  <si>
    <t>http://www.uaib.com.ua/rankings_/byclass.html</t>
  </si>
  <si>
    <t>Детальніше про класи фондів - див.:</t>
  </si>
  <si>
    <t>Закриті (крім венчурних)</t>
  </si>
  <si>
    <t>Усі (крім венчурних)</t>
  </si>
  <si>
    <t>Фонди змішаних інвестицій</t>
  </si>
  <si>
    <t>Фонди грошового ринку</t>
  </si>
  <si>
    <t>н. д.</t>
  </si>
  <si>
    <t>Невенчурні</t>
  </si>
  <si>
    <t>FTSE/JSE Africa All-Share Index (ПАР)</t>
  </si>
  <si>
    <t>HANG SENG (Гонг-Конг)</t>
  </si>
  <si>
    <t>Cyprus SE General Index (Кіпр)</t>
  </si>
  <si>
    <t>SENSEX (Mumbai SE) 30 (Індія)</t>
  </si>
  <si>
    <t>BIST 100 National Index (Туреччина)</t>
  </si>
  <si>
    <t>Ibovespa Sao Paulo SE Index (Бразилія)</t>
  </si>
  <si>
    <t>Кількість зареєстрованих ІСІ на одну КУА</t>
  </si>
  <si>
    <t>Дата / Період</t>
  </si>
  <si>
    <t>ПІФ*</t>
  </si>
  <si>
    <t>КІФ*</t>
  </si>
  <si>
    <t>Вс*</t>
  </si>
  <si>
    <t>Іс*</t>
  </si>
  <si>
    <t>-</t>
  </si>
  <si>
    <t>Львівська область</t>
  </si>
  <si>
    <t>Iвано-Франкiвська область</t>
  </si>
  <si>
    <t>Рік</t>
  </si>
  <si>
    <t>* Без урахування цінних паперів ІСІ на пред’явника.</t>
  </si>
  <si>
    <t>Усі ІСІ</t>
  </si>
  <si>
    <t>ІСІ, крім венчурних</t>
  </si>
  <si>
    <t>Диверсифіковані ІСІ</t>
  </si>
  <si>
    <t xml:space="preserve">ІСІ, що досягли нормативу мінімального обсягу активів, за типами, видами та правовими формами фондів </t>
  </si>
  <si>
    <t>Дата</t>
  </si>
  <si>
    <t>** Річний ІСЦ - до грудня попереднього року.</t>
  </si>
  <si>
    <t>*** У грн. - за даними порталу "Столичная недвижимость": http://100realty.ua; у дол. США - також за даними порталів http://www.domik.net та http://realt.ua.</t>
  </si>
  <si>
    <t>Інші (диверсифіковані публічні) фонди</t>
  </si>
  <si>
    <t>Грошові кошти</t>
  </si>
  <si>
    <t>Вид НПФ</t>
  </si>
  <si>
    <t>Корпоративні</t>
  </si>
  <si>
    <t>Професійні</t>
  </si>
  <si>
    <t>Вартість активів НПФ в управлінні, грн.</t>
  </si>
  <si>
    <t>Активи, грн.</t>
  </si>
  <si>
    <t>Кількість НПФ, щодо яких подано звітність</t>
  </si>
  <si>
    <t>Структура активів НПФ в управлінні</t>
  </si>
  <si>
    <t>агрегований портфель НПФ</t>
  </si>
  <si>
    <t>за видами НПФ</t>
  </si>
  <si>
    <t>Актив / Вид НПФ</t>
  </si>
  <si>
    <t>Муніципальні облігації</t>
  </si>
  <si>
    <t>(грн.)</t>
  </si>
  <si>
    <t>Кількість КУА, що мають активи СК в управлінні</t>
  </si>
  <si>
    <t>Кількість СК, активи яких передано в управління</t>
  </si>
  <si>
    <t>Активи СК в управлінні, млн. грн. (ліва шкала)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</si>
  <si>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</si>
  <si>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</si>
  <si>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http://www.uaib.com.ua/analituaib/rankings/kua.html</t>
  </si>
  <si>
    <t>31.12.2014</t>
  </si>
  <si>
    <t>Структура активів ІСІ за типами фондів</t>
  </si>
  <si>
    <t>Регіональний розподіл ІСІ</t>
  </si>
  <si>
    <t>Динаміка кількості КУА та середньої кількості ІСІ в управлінні</t>
  </si>
  <si>
    <t>Доходність ІСІ та інших напрямків інвестування</t>
  </si>
  <si>
    <t>Фондові індекси світу та України</t>
  </si>
  <si>
    <t>Зміна за рік**</t>
  </si>
  <si>
    <t>* В – відкриті диверсифіковані ІСІ, Вс - відкриті спеціалізовані (на 30.09.2014 та раніше - відкриті диверсифіковані), І – інтервальні диверсифіковані, Іс - інтервальні спеціалізовані (на 30.09.2014 та раніше - інтервальні диверсифіковані), ЗД – закриті диверсифіковані, ЗН - закриті недиверсифіковані невенчурні, ЗВ - закриті недиверсифіковані венчурні ІСІ.</t>
  </si>
  <si>
    <t>** Для відкритих та інтервальних - з урахуванням спеціалізованих, що раніше діяли як, відповідно, відкриті та інтервальні диверсифіковані.</t>
  </si>
  <si>
    <t xml:space="preserve">Зміна за рік </t>
  </si>
  <si>
    <t>31.03.2015</t>
  </si>
  <si>
    <t xml:space="preserve">За рік </t>
  </si>
  <si>
    <t>* Для квартальних даних - середнє значення за щомісячними даними.</t>
  </si>
  <si>
    <t>Зміна за рік</t>
  </si>
  <si>
    <t>Щомісячний чистий притік/відтік капіталу відкритих ІСІ за рік (за щоденними даними)</t>
  </si>
  <si>
    <t>1 кв. 2014</t>
  </si>
  <si>
    <t>червень '14</t>
  </si>
  <si>
    <t>липень '14</t>
  </si>
  <si>
    <t>серпень '14</t>
  </si>
  <si>
    <t>вересень '14</t>
  </si>
  <si>
    <t>жовтень '14</t>
  </si>
  <si>
    <t>листопад '14</t>
  </si>
  <si>
    <t>грудень '14</t>
  </si>
  <si>
    <t>січень '15</t>
  </si>
  <si>
    <t>лютий  '15</t>
  </si>
  <si>
    <t>березень '15</t>
  </si>
  <si>
    <t>2 кв. 2014</t>
  </si>
  <si>
    <t>3 кв. 2014</t>
  </si>
  <si>
    <t>4 кв. 2014</t>
  </si>
  <si>
    <t>1 кв. 2015</t>
  </si>
  <si>
    <t>...у попередньому кварталі</t>
  </si>
  <si>
    <t>Інвестори ІСІ за категоріями, кількість та частка у загальній кількості</t>
  </si>
  <si>
    <t>Розподіл ВЧА ІСІ за категоріями інвесторів, частка у ВЧА*</t>
  </si>
  <si>
    <t>Зміна активів у ЦП за рік</t>
  </si>
  <si>
    <t>Зміна обсягу грошей за рік</t>
  </si>
  <si>
    <t>п.п.</t>
  </si>
  <si>
    <t>%</t>
  </si>
  <si>
    <t>Закриті невенчурні</t>
  </si>
  <si>
    <t>УСІ невенчурні</t>
  </si>
  <si>
    <t>Закриті невенчурні ІСІ</t>
  </si>
  <si>
    <t>УСІ невенчурні ІСІ</t>
  </si>
  <si>
    <t>Зміни у структурі активів ІСІ за типами фондів</t>
  </si>
  <si>
    <t>проц. п.</t>
  </si>
  <si>
    <t>Вид активу / Тип ІСІ / Зміна за квартал</t>
  </si>
  <si>
    <t>Закриті (невенчурні) ІСІ з публічною емісією</t>
  </si>
  <si>
    <t>Закриті (невенчурні) ІСІ з приватною емісією</t>
  </si>
  <si>
    <t>Нерухомість у Києві (у дол. США)</t>
  </si>
  <si>
    <t>Нерухомість у Києві (у грн.)</t>
  </si>
  <si>
    <t>Інфляція (індекс споживчих цін)</t>
  </si>
  <si>
    <t>Депозити (грн.)</t>
  </si>
  <si>
    <t>Диверсифіковані ІСІ з публічною емісією за класами фондів</t>
  </si>
  <si>
    <t xml:space="preserve">* Мають і акції, і облігації, і грошові кошти у своїх портфелях. </t>
  </si>
  <si>
    <t>Фонди змішаних інвестицій*</t>
  </si>
  <si>
    <t>За 12 місяців</t>
  </si>
  <si>
    <t>Чистий притік/відтік за період, тис. грн.</t>
  </si>
  <si>
    <t>Кіл-ть фондів, щодо яких наявні дані за період**</t>
  </si>
  <si>
    <t>2-й квартал 2015 року</t>
  </si>
  <si>
    <t>* З урахуванням АРК та м. Севастополь</t>
  </si>
  <si>
    <t>Інші регіони*</t>
  </si>
  <si>
    <t>2 квартал 2015 року</t>
  </si>
  <si>
    <t>Станом на 30.06.2015</t>
  </si>
  <si>
    <t>Розподіл вартості зведеного портфеля цінних паперів ІСІ за типами інструментів станом на 30.06.2015 р.</t>
  </si>
  <si>
    <t>Зміна за 2-й квартал 2015 року</t>
  </si>
  <si>
    <t xml:space="preserve">Зміна з 2015 початку року </t>
  </si>
  <si>
    <t>Зміна за 2-й квартал 2015</t>
  </si>
  <si>
    <t>30.06.2014</t>
  </si>
  <si>
    <t>30.06.2015</t>
  </si>
  <si>
    <t>Зміна з початку 2015 року</t>
  </si>
  <si>
    <t>квітень '15</t>
  </si>
  <si>
    <t>травень  '15</t>
  </si>
  <si>
    <t>червень '15</t>
  </si>
  <si>
    <t>2 кв. 2015</t>
  </si>
  <si>
    <t>Статистика ринку управління активами НПФ за 2-й квартал 2015 року</t>
  </si>
  <si>
    <t>Кількість КУА, що мають активи НПФ в управлінні</t>
  </si>
  <si>
    <t>* Сума за трьома видами НПФ в управлінні не співпадає із загальною кількістю КУА, оскільки ряд компаній мають активи кількох НПФ (різних видів) в управлінні</t>
  </si>
  <si>
    <t>Кількість НПФ в управлінні *</t>
  </si>
  <si>
    <t>* Без урахування корпоративного пенсійного фонду НБУ.</t>
  </si>
  <si>
    <t>Зміна активів НПФ в управлінні за 2-й квартал 2015</t>
  </si>
  <si>
    <t>Динаміка найбільших складових активів за квартал та за рік</t>
  </si>
  <si>
    <t>Зміна активів у ЦП за квартал</t>
  </si>
  <si>
    <t>Зміна за квартал, %</t>
  </si>
  <si>
    <t>Зміна за рік, %</t>
  </si>
  <si>
    <t>Зміна обсягу грошей за квартал</t>
  </si>
  <si>
    <t>Статистика ринку управління активами  СК* за 2-й квартал 2015 року</t>
  </si>
  <si>
    <t>Зміна активів в управлінні за 2-й квартал 2015</t>
  </si>
  <si>
    <t>Зміна активів в управлінні з початку 2015 року</t>
  </si>
  <si>
    <t xml:space="preserve">Зміна активів в управлінні за рік </t>
  </si>
  <si>
    <t>* За даними бірж та агентства Bloomberg</t>
  </si>
  <si>
    <r>
      <t>** За 12 місяців – середня</t>
    </r>
    <r>
      <rPr>
        <i/>
        <sz val="9"/>
        <rFont val="Arial"/>
        <family val="2"/>
      </rPr>
      <t>.</t>
    </r>
  </si>
  <si>
    <t>З початку року</t>
  </si>
  <si>
    <t>* Доходність ІСІ - за даними квартальних звітів (за 4-й квартал 2014 - річних).</t>
  </si>
  <si>
    <t>Державні облігації (у т. ч. ОВДП)</t>
  </si>
  <si>
    <t>Чистий притік/відтік капіталу у 2-му кв. 2014-2015 рр., тис. грн.</t>
  </si>
</sst>
</file>

<file path=xl/styles.xml><?xml version="1.0" encoding="utf-8"?>
<styleSheet xmlns="http://schemas.openxmlformats.org/spreadsheetml/2006/main">
  <numFmts count="5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#,##0.00&quot; грн.&quot;;\-#,##0.00&quot; грн.&quot;"/>
    <numFmt numFmtId="171" formatCode="dd\.mm\.yyyy;@"/>
    <numFmt numFmtId="172" formatCode="&quot;$&quot;#,##0_);[Red]\(&quot;$&quot;#,##0\)"/>
    <numFmt numFmtId="173" formatCode="0.000%"/>
    <numFmt numFmtId="174" formatCode="0.000"/>
    <numFmt numFmtId="175" formatCode="#,##0.0"/>
    <numFmt numFmtId="176" formatCode="dd/mm/yy;@"/>
    <numFmt numFmtId="177" formatCode="m/d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  <numFmt numFmtId="184" formatCode="0.0000%"/>
    <numFmt numFmtId="185" formatCode="0.00000%"/>
    <numFmt numFmtId="186" formatCode="0.000000000000000%"/>
    <numFmt numFmtId="187" formatCode="0.0000000000000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"/>
    <numFmt numFmtId="194" formatCode="#,##0.0000"/>
    <numFmt numFmtId="195" formatCode="dd/mm/yyyy;@"/>
    <numFmt numFmtId="196" formatCode="yyyy"/>
    <numFmt numFmtId="197" formatCode="#,##0\ &quot;грн.&quot;;\-#,##0\ &quot;грн.&quot;"/>
    <numFmt numFmtId="198" formatCode="#,##0\ &quot;грн.&quot;;[Red]\-#,##0\ &quot;грн.&quot;"/>
    <numFmt numFmtId="199" formatCode="#,##0.00\ &quot;грн.&quot;;\-#,##0.00\ &quot;грн.&quot;"/>
    <numFmt numFmtId="200" formatCode="#,##0.00\ &quot;грн.&quot;;[Red]\-#,##0.00\ &quot;грн.&quot;"/>
    <numFmt numFmtId="201" formatCode="_-* #,##0\ &quot;грн.&quot;_-;\-* #,##0\ &quot;грн.&quot;_-;_-* &quot;-&quot;\ &quot;грн.&quot;_-;_-@_-"/>
    <numFmt numFmtId="202" formatCode="_-* #,##0\ _г_р_н_._-;\-* #,##0\ _г_р_н_._-;_-* &quot;-&quot;\ _г_р_н_._-;_-@_-"/>
    <numFmt numFmtId="203" formatCode="_-* #,##0.00\ &quot;грн.&quot;_-;\-* #,##0.00\ &quot;грн.&quot;_-;_-* &quot;-&quot;??\ &quot;грн.&quot;_-;_-@_-"/>
    <numFmt numFmtId="204" formatCode="_-* #,##0.00\ _г_р_н_._-;\-* #,##0.00\ _г_р_н_._-;_-* &quot;-&quot;??\ _г_р_н_._-;_-@_-"/>
    <numFmt numFmtId="205" formatCode="dd\-mmm\-yy"/>
    <numFmt numFmtId="206" formatCode="0.0000000000000%"/>
    <numFmt numFmtId="207" formatCode="0.000000000000%"/>
    <numFmt numFmtId="208" formatCode="0.00000000000%"/>
    <numFmt numFmtId="209" formatCode="0.0000000000%"/>
    <numFmt numFmtId="210" formatCode="0.0000000000"/>
    <numFmt numFmtId="211" formatCode="0.00000000000"/>
  </numFmts>
  <fonts count="14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b/>
      <sz val="12"/>
      <name val="Arial"/>
      <family val="2"/>
    </font>
    <font>
      <b/>
      <sz val="11"/>
      <color indexed="20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i/>
      <sz val="8"/>
      <name val="Arial Cyr"/>
      <family val="0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28"/>
      <name val="Arial Cyr"/>
      <family val="0"/>
    </font>
    <font>
      <b/>
      <sz val="10"/>
      <color indexed="62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 Cyr"/>
      <family val="0"/>
    </font>
    <font>
      <sz val="10"/>
      <name val="Tahoma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 Cyr"/>
      <family val="0"/>
    </font>
    <font>
      <b/>
      <sz val="10.5"/>
      <color indexed="63"/>
      <name val="Arial Cyr"/>
      <family val="0"/>
    </font>
    <font>
      <i/>
      <sz val="8"/>
      <color indexed="10"/>
      <name val="Arial"/>
      <family val="2"/>
    </font>
    <font>
      <b/>
      <i/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5"/>
      <color indexed="8"/>
      <name val="Arial Cyr"/>
      <family val="0"/>
    </font>
    <font>
      <b/>
      <sz val="12"/>
      <color indexed="9"/>
      <name val="Arial Cyr"/>
      <family val="0"/>
    </font>
    <font>
      <i/>
      <sz val="12"/>
      <color indexed="8"/>
      <name val="Arial Cyr"/>
      <family val="0"/>
    </font>
    <font>
      <b/>
      <sz val="10.1"/>
      <color indexed="8"/>
      <name val="Arial Cyr"/>
      <family val="0"/>
    </font>
    <font>
      <b/>
      <sz val="10"/>
      <color indexed="2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4"/>
      <color indexed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0"/>
      <color indexed="49"/>
      <name val="Arial Cyr"/>
      <family val="0"/>
    </font>
    <font>
      <b/>
      <sz val="10"/>
      <color indexed="46"/>
      <name val="Arial Cyr"/>
      <family val="0"/>
    </font>
    <font>
      <sz val="11"/>
      <color indexed="17"/>
      <name val="Arial"/>
      <family val="2"/>
    </font>
    <font>
      <b/>
      <i/>
      <sz val="11"/>
      <color indexed="17"/>
      <name val="Arial"/>
      <family val="2"/>
    </font>
    <font>
      <b/>
      <i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30"/>
      <name val="Arial"/>
      <family val="2"/>
    </font>
    <font>
      <b/>
      <sz val="10"/>
      <color indexed="27"/>
      <name val="Arial"/>
      <family val="2"/>
    </font>
    <font>
      <b/>
      <sz val="11"/>
      <color indexed="53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9.2"/>
      <color indexed="8"/>
      <name val="Arial"/>
      <family val="2"/>
    </font>
    <font>
      <sz val="8.75"/>
      <color indexed="8"/>
      <name val="Arial"/>
      <family val="2"/>
    </font>
    <font>
      <b/>
      <sz val="10"/>
      <color indexed="21"/>
      <name val="Arial"/>
      <family val="2"/>
    </font>
    <font>
      <b/>
      <sz val="11"/>
      <color indexed="59"/>
      <name val="Arial"/>
      <family val="2"/>
    </font>
    <font>
      <b/>
      <sz val="11"/>
      <color indexed="57"/>
      <name val="Arial"/>
      <family val="2"/>
    </font>
    <font>
      <b/>
      <i/>
      <sz val="11"/>
      <color indexed="20"/>
      <name val="Arial"/>
      <family val="2"/>
    </font>
    <font>
      <b/>
      <sz val="11"/>
      <color indexed="17"/>
      <name val="Arial"/>
      <family val="2"/>
    </font>
    <font>
      <b/>
      <sz val="8.45"/>
      <color indexed="8"/>
      <name val="Arial"/>
      <family val="2"/>
    </font>
    <font>
      <b/>
      <i/>
      <sz val="11"/>
      <color indexed="8"/>
      <name val="Arial Cyr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  <font>
      <b/>
      <sz val="10"/>
      <color indexed="8"/>
      <name val="Arial Cyr"/>
      <family val="0"/>
    </font>
    <font>
      <b/>
      <sz val="9.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55"/>
      </right>
      <top style="medium">
        <color indexed="21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hair">
        <color indexed="23"/>
      </right>
      <top style="medium">
        <color indexed="21"/>
      </top>
      <bottom style="hair">
        <color indexed="23"/>
      </bottom>
    </border>
    <border>
      <left style="hair">
        <color indexed="23"/>
      </left>
      <right style="hair">
        <color indexed="23"/>
      </right>
      <top style="medium">
        <color indexed="21"/>
      </top>
      <bottom style="hair">
        <color indexed="23"/>
      </bottom>
    </border>
    <border>
      <left style="hair">
        <color indexed="23"/>
      </left>
      <right>
        <color indexed="63"/>
      </right>
      <top style="medium">
        <color indexed="21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medium">
        <color indexed="21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1"/>
      </bottom>
    </border>
    <border>
      <left style="hair">
        <color indexed="23"/>
      </left>
      <right>
        <color indexed="63"/>
      </right>
      <top style="hair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thin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thin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thin">
        <color indexed="36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55"/>
      </right>
      <top style="hair">
        <color indexed="55"/>
      </top>
      <bottom style="medium">
        <color indexed="21"/>
      </bottom>
    </border>
    <border>
      <left style="thin">
        <color indexed="21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1"/>
      </right>
      <top style="dotted">
        <color indexed="23"/>
      </top>
      <bottom style="dotted">
        <color indexed="23"/>
      </bottom>
    </border>
    <border>
      <left style="thin">
        <color indexed="21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thin">
        <color indexed="21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21"/>
      </bottom>
    </border>
    <border>
      <left style="thin">
        <color indexed="21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thin">
        <color indexed="21"/>
      </right>
      <top style="medium">
        <color indexed="21"/>
      </top>
      <bottom style="dotted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dotted">
        <color indexed="23"/>
      </bottom>
    </border>
    <border>
      <left style="thin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thin">
        <color indexed="36"/>
      </top>
      <bottom style="thin">
        <color indexed="36"/>
      </bottom>
    </border>
    <border>
      <left style="dotted">
        <color indexed="23"/>
      </left>
      <right>
        <color indexed="63"/>
      </right>
      <top style="thin">
        <color indexed="36"/>
      </top>
      <bottom style="thin">
        <color indexed="36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0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 style="thin">
        <color indexed="21"/>
      </left>
      <right style="dotted">
        <color indexed="23"/>
      </right>
      <top style="thin">
        <color indexed="21"/>
      </top>
      <bottom style="medium">
        <color indexed="21"/>
      </bottom>
    </border>
    <border>
      <left style="dotted">
        <color indexed="23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thin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thin">
        <color indexed="21"/>
      </top>
      <bottom style="medium">
        <color indexed="21"/>
      </bottom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thin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124" fillId="2" borderId="0" applyNumberFormat="0" applyBorder="0" applyAlignment="0" applyProtection="0"/>
    <xf numFmtId="0" fontId="58" fillId="3" borderId="0" applyNumberFormat="0" applyBorder="0" applyAlignment="0" applyProtection="0"/>
    <xf numFmtId="0" fontId="124" fillId="4" borderId="0" applyNumberFormat="0" applyBorder="0" applyAlignment="0" applyProtection="0"/>
    <xf numFmtId="0" fontId="58" fillId="5" borderId="0" applyNumberFormat="0" applyBorder="0" applyAlignment="0" applyProtection="0"/>
    <xf numFmtId="0" fontId="124" fillId="6" borderId="0" applyNumberFormat="0" applyBorder="0" applyAlignment="0" applyProtection="0"/>
    <xf numFmtId="0" fontId="58" fillId="7" borderId="0" applyNumberFormat="0" applyBorder="0" applyAlignment="0" applyProtection="0"/>
    <xf numFmtId="0" fontId="124" fillId="8" borderId="0" applyNumberFormat="0" applyBorder="0" applyAlignment="0" applyProtection="0"/>
    <xf numFmtId="0" fontId="58" fillId="9" borderId="0" applyNumberFormat="0" applyBorder="0" applyAlignment="0" applyProtection="0"/>
    <xf numFmtId="0" fontId="124" fillId="10" borderId="0" applyNumberFormat="0" applyBorder="0" applyAlignment="0" applyProtection="0"/>
    <xf numFmtId="0" fontId="58" fillId="11" borderId="0" applyNumberFormat="0" applyBorder="0" applyAlignment="0" applyProtection="0"/>
    <xf numFmtId="0" fontId="124" fillId="12" borderId="0" applyNumberFormat="0" applyBorder="0" applyAlignment="0" applyProtection="0"/>
    <xf numFmtId="0" fontId="58" fillId="13" borderId="0" applyNumberFormat="0" applyBorder="0" applyAlignment="0" applyProtection="0"/>
    <xf numFmtId="0" fontId="124" fillId="14" borderId="0" applyNumberFormat="0" applyBorder="0" applyAlignment="0" applyProtection="0"/>
    <xf numFmtId="0" fontId="58" fillId="15" borderId="0" applyNumberFormat="0" applyBorder="0" applyAlignment="0" applyProtection="0"/>
    <xf numFmtId="0" fontId="124" fillId="16" borderId="0" applyNumberFormat="0" applyBorder="0" applyAlignment="0" applyProtection="0"/>
    <xf numFmtId="0" fontId="58" fillId="17" borderId="0" applyNumberFormat="0" applyBorder="0" applyAlignment="0" applyProtection="0"/>
    <xf numFmtId="0" fontId="124" fillId="18" borderId="0" applyNumberFormat="0" applyBorder="0" applyAlignment="0" applyProtection="0"/>
    <xf numFmtId="0" fontId="58" fillId="19" borderId="0" applyNumberFormat="0" applyBorder="0" applyAlignment="0" applyProtection="0"/>
    <xf numFmtId="0" fontId="124" fillId="20" borderId="0" applyNumberFormat="0" applyBorder="0" applyAlignment="0" applyProtection="0"/>
    <xf numFmtId="0" fontId="58" fillId="9" borderId="0" applyNumberFormat="0" applyBorder="0" applyAlignment="0" applyProtection="0"/>
    <xf numFmtId="0" fontId="124" fillId="21" borderId="0" applyNumberFormat="0" applyBorder="0" applyAlignment="0" applyProtection="0"/>
    <xf numFmtId="0" fontId="58" fillId="15" borderId="0" applyNumberFormat="0" applyBorder="0" applyAlignment="0" applyProtection="0"/>
    <xf numFmtId="0" fontId="124" fillId="22" borderId="0" applyNumberFormat="0" applyBorder="0" applyAlignment="0" applyProtection="0"/>
    <xf numFmtId="0" fontId="58" fillId="23" borderId="0" applyNumberFormat="0" applyBorder="0" applyAlignment="0" applyProtection="0"/>
    <xf numFmtId="0" fontId="125" fillId="24" borderId="0" applyNumberFormat="0" applyBorder="0" applyAlignment="0" applyProtection="0"/>
    <xf numFmtId="0" fontId="59" fillId="25" borderId="0" applyNumberFormat="0" applyBorder="0" applyAlignment="0" applyProtection="0"/>
    <xf numFmtId="0" fontId="125" fillId="26" borderId="0" applyNumberFormat="0" applyBorder="0" applyAlignment="0" applyProtection="0"/>
    <xf numFmtId="0" fontId="59" fillId="17" borderId="0" applyNumberFormat="0" applyBorder="0" applyAlignment="0" applyProtection="0"/>
    <xf numFmtId="0" fontId="125" fillId="27" borderId="0" applyNumberFormat="0" applyBorder="0" applyAlignment="0" applyProtection="0"/>
    <xf numFmtId="0" fontId="59" fillId="19" borderId="0" applyNumberFormat="0" applyBorder="0" applyAlignment="0" applyProtection="0"/>
    <xf numFmtId="0" fontId="125" fillId="28" borderId="0" applyNumberFormat="0" applyBorder="0" applyAlignment="0" applyProtection="0"/>
    <xf numFmtId="0" fontId="59" fillId="29" borderId="0" applyNumberFormat="0" applyBorder="0" applyAlignment="0" applyProtection="0"/>
    <xf numFmtId="0" fontId="125" fillId="30" borderId="0" applyNumberFormat="0" applyBorder="0" applyAlignment="0" applyProtection="0"/>
    <xf numFmtId="0" fontId="59" fillId="31" borderId="0" applyNumberFormat="0" applyBorder="0" applyAlignment="0" applyProtection="0"/>
    <xf numFmtId="0" fontId="125" fillId="32" borderId="0" applyNumberFormat="0" applyBorder="0" applyAlignment="0" applyProtection="0"/>
    <xf numFmtId="0" fontId="59" fillId="33" borderId="0" applyNumberFormat="0" applyBorder="0" applyAlignment="0" applyProtection="0"/>
    <xf numFmtId="3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76" fillId="0" borderId="0">
      <alignment/>
      <protection/>
    </xf>
    <xf numFmtId="0" fontId="125" fillId="34" borderId="0" applyNumberFormat="0" applyBorder="0" applyAlignment="0" applyProtection="0"/>
    <xf numFmtId="0" fontId="59" fillId="35" borderId="0" applyNumberFormat="0" applyBorder="0" applyAlignment="0" applyProtection="0"/>
    <xf numFmtId="0" fontId="125" fillId="36" borderId="0" applyNumberFormat="0" applyBorder="0" applyAlignment="0" applyProtection="0"/>
    <xf numFmtId="0" fontId="59" fillId="37" borderId="0" applyNumberFormat="0" applyBorder="0" applyAlignment="0" applyProtection="0"/>
    <xf numFmtId="0" fontId="125" fillId="38" borderId="0" applyNumberFormat="0" applyBorder="0" applyAlignment="0" applyProtection="0"/>
    <xf numFmtId="0" fontId="59" fillId="39" borderId="0" applyNumberFormat="0" applyBorder="0" applyAlignment="0" applyProtection="0"/>
    <xf numFmtId="0" fontId="125" fillId="40" borderId="0" applyNumberFormat="0" applyBorder="0" applyAlignment="0" applyProtection="0"/>
    <xf numFmtId="0" fontId="59" fillId="29" borderId="0" applyNumberFormat="0" applyBorder="0" applyAlignment="0" applyProtection="0"/>
    <xf numFmtId="0" fontId="125" fillId="41" borderId="0" applyNumberFormat="0" applyBorder="0" applyAlignment="0" applyProtection="0"/>
    <xf numFmtId="0" fontId="59" fillId="31" borderId="0" applyNumberFormat="0" applyBorder="0" applyAlignment="0" applyProtection="0"/>
    <xf numFmtId="0" fontId="125" fillId="42" borderId="0" applyNumberFormat="0" applyBorder="0" applyAlignment="0" applyProtection="0"/>
    <xf numFmtId="0" fontId="59" fillId="43" borderId="0" applyNumberFormat="0" applyBorder="0" applyAlignment="0" applyProtection="0"/>
    <xf numFmtId="0" fontId="126" fillId="44" borderId="1" applyNumberFormat="0" applyAlignment="0" applyProtection="0"/>
    <xf numFmtId="0" fontId="60" fillId="13" borderId="2" applyNumberFormat="0" applyAlignment="0" applyProtection="0"/>
    <xf numFmtId="0" fontId="127" fillId="45" borderId="3" applyNumberFormat="0" applyAlignment="0" applyProtection="0"/>
    <xf numFmtId="0" fontId="61" fillId="46" borderId="4" applyNumberFormat="0" applyAlignment="0" applyProtection="0"/>
    <xf numFmtId="0" fontId="128" fillId="45" borderId="1" applyNumberFormat="0" applyAlignment="0" applyProtection="0"/>
    <xf numFmtId="0" fontId="62" fillId="46" borderId="2" applyNumberFormat="0" applyAlignment="0" applyProtection="0"/>
    <xf numFmtId="0" fontId="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5">
      <alignment horizontal="centerContinuous" vertical="top" wrapText="1"/>
      <protection/>
    </xf>
    <xf numFmtId="0" fontId="129" fillId="0" borderId="6" applyNumberFormat="0" applyFill="0" applyAlignment="0" applyProtection="0"/>
    <xf numFmtId="0" fontId="63" fillId="0" borderId="7" applyNumberFormat="0" applyFill="0" applyAlignment="0" applyProtection="0"/>
    <xf numFmtId="0" fontId="130" fillId="0" borderId="8" applyNumberFormat="0" applyFill="0" applyAlignment="0" applyProtection="0"/>
    <xf numFmtId="0" fontId="64" fillId="0" borderId="9" applyNumberFormat="0" applyFill="0" applyAlignment="0" applyProtection="0"/>
    <xf numFmtId="0" fontId="131" fillId="0" borderId="10" applyNumberFormat="0" applyFill="0" applyAlignment="0" applyProtection="0"/>
    <xf numFmtId="0" fontId="65" fillId="0" borderId="11" applyNumberFormat="0" applyFill="0" applyAlignment="0" applyProtection="0"/>
    <xf numFmtId="0" fontId="1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2" fillId="0" borderId="12" applyNumberFormat="0" applyFill="0" applyAlignment="0" applyProtection="0"/>
    <xf numFmtId="0" fontId="66" fillId="0" borderId="13" applyNumberFormat="0" applyFill="0" applyAlignment="0" applyProtection="0"/>
    <xf numFmtId="0" fontId="133" fillId="47" borderId="14" applyNumberFormat="0" applyAlignment="0" applyProtection="0"/>
    <xf numFmtId="0" fontId="67" fillId="48" borderId="15" applyNumberFormat="0" applyAlignment="0" applyProtection="0"/>
    <xf numFmtId="0" fontId="13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5" fillId="49" borderId="0" applyNumberFormat="0" applyBorder="0" applyAlignment="0" applyProtection="0"/>
    <xf numFmtId="0" fontId="6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2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58" fillId="0" borderId="0">
      <alignment/>
      <protection/>
    </xf>
    <xf numFmtId="0" fontId="1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36" fillId="51" borderId="0" applyNumberFormat="0" applyBorder="0" applyAlignment="0" applyProtection="0"/>
    <xf numFmtId="0" fontId="70" fillId="5" borderId="0" applyNumberFormat="0" applyBorder="0" applyAlignment="0" applyProtection="0"/>
    <xf numFmtId="0" fontId="13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2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8" fillId="0" borderId="18" applyNumberFormat="0" applyFill="0" applyAlignment="0" applyProtection="0"/>
    <xf numFmtId="0" fontId="72" fillId="0" borderId="19" applyNumberFormat="0" applyFill="0" applyAlignment="0" applyProtection="0"/>
    <xf numFmtId="0" fontId="13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40" fillId="54" borderId="0" applyNumberFormat="0" applyBorder="0" applyAlignment="0" applyProtection="0"/>
    <xf numFmtId="0" fontId="74" fillId="7" borderId="0" applyNumberFormat="0" applyBorder="0" applyAlignment="0" applyProtection="0"/>
    <xf numFmtId="49" fontId="11" fillId="0" borderId="20">
      <alignment horizontal="center" vertical="center" wrapText="1"/>
      <protection/>
    </xf>
  </cellStyleXfs>
  <cellXfs count="585">
    <xf numFmtId="0" fontId="0" fillId="0" borderId="0" xfId="0" applyAlignment="1">
      <alignment/>
    </xf>
    <xf numFmtId="0" fontId="2" fillId="0" borderId="0" xfId="113">
      <alignment/>
      <protection/>
    </xf>
    <xf numFmtId="0" fontId="2" fillId="0" borderId="0" xfId="113" applyFill="1">
      <alignment/>
      <protection/>
    </xf>
    <xf numFmtId="0" fontId="2" fillId="0" borderId="21" xfId="113" applyFont="1" applyBorder="1" applyAlignment="1">
      <alignment vertical="center"/>
      <protection/>
    </xf>
    <xf numFmtId="169" fontId="2" fillId="0" borderId="0" xfId="113" applyNumberFormat="1">
      <alignment/>
      <protection/>
    </xf>
    <xf numFmtId="2" fontId="2" fillId="0" borderId="0" xfId="113" applyNumberFormat="1">
      <alignment/>
      <protection/>
    </xf>
    <xf numFmtId="0" fontId="6" fillId="0" borderId="0" xfId="117">
      <alignment/>
      <protection/>
    </xf>
    <xf numFmtId="0" fontId="2" fillId="0" borderId="0" xfId="113" applyAlignment="1">
      <alignment horizontal="center"/>
      <protection/>
    </xf>
    <xf numFmtId="0" fontId="2" fillId="0" borderId="0" xfId="113" applyFill="1" applyBorder="1">
      <alignment/>
      <protection/>
    </xf>
    <xf numFmtId="10" fontId="2" fillId="0" borderId="0" xfId="113" applyNumberFormat="1" applyFill="1" applyBorder="1">
      <alignment/>
      <protection/>
    </xf>
    <xf numFmtId="0" fontId="4" fillId="0" borderId="22" xfId="113" applyFont="1" applyBorder="1" applyAlignment="1">
      <alignment horizontal="center" vertical="center" wrapText="1"/>
      <protection/>
    </xf>
    <xf numFmtId="0" fontId="4" fillId="0" borderId="23" xfId="113" applyFont="1" applyBorder="1" applyAlignment="1">
      <alignment horizontal="center" vertical="center" wrapText="1"/>
      <protection/>
    </xf>
    <xf numFmtId="0" fontId="2" fillId="0" borderId="24" xfId="113" applyFont="1" applyBorder="1" applyAlignment="1">
      <alignment vertical="center"/>
      <protection/>
    </xf>
    <xf numFmtId="0" fontId="4" fillId="0" borderId="25" xfId="113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2" fillId="0" borderId="0" xfId="110" applyBorder="1">
      <alignment/>
      <protection/>
    </xf>
    <xf numFmtId="0" fontId="2" fillId="0" borderId="0" xfId="110">
      <alignment/>
      <protection/>
    </xf>
    <xf numFmtId="14" fontId="2" fillId="0" borderId="0" xfId="110" applyNumberFormat="1" applyBorder="1">
      <alignment/>
      <protection/>
    </xf>
    <xf numFmtId="0" fontId="2" fillId="0" borderId="0" xfId="110" applyFill="1" applyBorder="1">
      <alignment/>
      <protection/>
    </xf>
    <xf numFmtId="0" fontId="2" fillId="0" borderId="0" xfId="110" applyAlignment="1">
      <alignment/>
      <protection/>
    </xf>
    <xf numFmtId="0" fontId="8" fillId="0" borderId="26" xfId="110" applyFont="1" applyBorder="1" applyAlignment="1">
      <alignment horizontal="center" vertical="center" wrapText="1"/>
      <protection/>
    </xf>
    <xf numFmtId="0" fontId="9" fillId="0" borderId="27" xfId="110" applyFont="1" applyBorder="1" applyAlignment="1">
      <alignment vertical="center"/>
      <protection/>
    </xf>
    <xf numFmtId="0" fontId="9" fillId="0" borderId="21" xfId="110" applyFont="1" applyBorder="1" applyAlignment="1">
      <alignment vertical="center"/>
      <protection/>
    </xf>
    <xf numFmtId="0" fontId="8" fillId="0" borderId="25" xfId="110" applyFont="1" applyBorder="1" applyAlignment="1">
      <alignment vertical="center"/>
      <protection/>
    </xf>
    <xf numFmtId="4" fontId="2" fillId="0" borderId="0" xfId="110" applyNumberFormat="1" applyBorder="1">
      <alignment/>
      <protection/>
    </xf>
    <xf numFmtId="167" fontId="2" fillId="0" borderId="0" xfId="110" applyNumberFormat="1" applyBorder="1">
      <alignment/>
      <protection/>
    </xf>
    <xf numFmtId="10" fontId="2" fillId="0" borderId="0" xfId="110" applyNumberFormat="1" applyBorder="1">
      <alignment/>
      <protection/>
    </xf>
    <xf numFmtId="0" fontId="10" fillId="0" borderId="0" xfId="110" applyFont="1" applyFill="1" applyBorder="1" applyAlignment="1">
      <alignment/>
      <protection/>
    </xf>
    <xf numFmtId="0" fontId="8" fillId="0" borderId="0" xfId="110" applyFont="1" applyBorder="1" applyAlignment="1">
      <alignment vertical="center"/>
      <protection/>
    </xf>
    <xf numFmtId="0" fontId="9" fillId="0" borderId="0" xfId="113" applyFont="1" applyBorder="1">
      <alignment/>
      <protection/>
    </xf>
    <xf numFmtId="0" fontId="9" fillId="0" borderId="0" xfId="113" applyFont="1" applyFill="1" applyBorder="1">
      <alignment/>
      <protection/>
    </xf>
    <xf numFmtId="10" fontId="9" fillId="0" borderId="0" xfId="113" applyNumberFormat="1" applyFont="1" applyFill="1" applyBorder="1">
      <alignment/>
      <protection/>
    </xf>
    <xf numFmtId="0" fontId="4" fillId="0" borderId="26" xfId="110" applyFont="1" applyBorder="1" applyAlignment="1">
      <alignment horizontal="center" vertical="center" wrapText="1"/>
      <protection/>
    </xf>
    <xf numFmtId="10" fontId="2" fillId="0" borderId="0" xfId="110" applyNumberFormat="1">
      <alignment/>
      <protection/>
    </xf>
    <xf numFmtId="0" fontId="17" fillId="0" borderId="25" xfId="110" applyFont="1" applyBorder="1" applyAlignment="1">
      <alignment vertical="center"/>
      <protection/>
    </xf>
    <xf numFmtId="0" fontId="17" fillId="0" borderId="21" xfId="110" applyFont="1" applyBorder="1" applyAlignment="1">
      <alignment vertical="center"/>
      <protection/>
    </xf>
    <xf numFmtId="0" fontId="13" fillId="0" borderId="0" xfId="110" applyFont="1" applyBorder="1" applyAlignment="1">
      <alignment horizontal="left" vertical="center" wrapText="1"/>
      <protection/>
    </xf>
    <xf numFmtId="2" fontId="0" fillId="0" borderId="0" xfId="113" applyNumberFormat="1" applyFont="1">
      <alignment/>
      <protection/>
    </xf>
    <xf numFmtId="10" fontId="5" fillId="0" borderId="22" xfId="113" applyNumberFormat="1" applyFont="1" applyFill="1" applyBorder="1" applyAlignment="1" applyProtection="1">
      <alignment/>
      <protection/>
    </xf>
    <xf numFmtId="0" fontId="4" fillId="0" borderId="28" xfId="117" applyFont="1" applyBorder="1" applyAlignment="1">
      <alignment horizontal="center" vertical="center" wrapText="1"/>
      <protection/>
    </xf>
    <xf numFmtId="0" fontId="5" fillId="0" borderId="29" xfId="110" applyFont="1" applyBorder="1" applyAlignment="1">
      <alignment horizontal="center" vertical="center" wrapText="1"/>
      <protection/>
    </xf>
    <xf numFmtId="0" fontId="5" fillId="0" borderId="26" xfId="110" applyFont="1" applyBorder="1" applyAlignment="1">
      <alignment horizontal="center" vertical="center" wrapText="1"/>
      <protection/>
    </xf>
    <xf numFmtId="0" fontId="22" fillId="0" borderId="0" xfId="113" applyFont="1">
      <alignment/>
      <protection/>
    </xf>
    <xf numFmtId="0" fontId="22" fillId="0" borderId="0" xfId="113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10" fontId="5" fillId="0" borderId="23" xfId="113" applyNumberFormat="1" applyFont="1" applyFill="1" applyBorder="1" applyAlignment="1" applyProtection="1">
      <alignment/>
      <protection/>
    </xf>
    <xf numFmtId="1" fontId="2" fillId="0" borderId="0" xfId="113" applyNumberFormat="1">
      <alignment/>
      <protection/>
    </xf>
    <xf numFmtId="10" fontId="13" fillId="0" borderId="0" xfId="117" applyNumberFormat="1" applyFont="1" applyBorder="1" applyAlignment="1">
      <alignment horizontal="center" vertical="center" wrapText="1"/>
      <protection/>
    </xf>
    <xf numFmtId="0" fontId="6" fillId="0" borderId="0" xfId="117" applyBorder="1">
      <alignment/>
      <protection/>
    </xf>
    <xf numFmtId="10" fontId="6" fillId="0" borderId="0" xfId="117" applyNumberFormat="1" applyBorder="1">
      <alignment/>
      <protection/>
    </xf>
    <xf numFmtId="174" fontId="2" fillId="0" borderId="0" xfId="113" applyNumberFormat="1">
      <alignment/>
      <protection/>
    </xf>
    <xf numFmtId="10" fontId="10" fillId="0" borderId="0" xfId="110" applyNumberFormat="1" applyFont="1" applyFill="1" applyBorder="1" applyAlignment="1">
      <alignment/>
      <protection/>
    </xf>
    <xf numFmtId="2" fontId="2" fillId="0" borderId="0" xfId="113" applyNumberFormat="1" applyFont="1">
      <alignment/>
      <protection/>
    </xf>
    <xf numFmtId="0" fontId="2" fillId="0" borderId="0" xfId="116">
      <alignment/>
      <protection/>
    </xf>
    <xf numFmtId="0" fontId="43" fillId="0" borderId="0" xfId="110" applyFont="1" applyFill="1" applyAlignment="1">
      <alignment horizontal="right"/>
      <protection/>
    </xf>
    <xf numFmtId="0" fontId="2" fillId="0" borderId="0" xfId="111" applyFont="1">
      <alignment/>
      <protection/>
    </xf>
    <xf numFmtId="0" fontId="0" fillId="0" borderId="0" xfId="109">
      <alignment/>
      <protection/>
    </xf>
    <xf numFmtId="0" fontId="2" fillId="0" borderId="21" xfId="109" applyFont="1" applyBorder="1" applyAlignment="1">
      <alignment horizontal="left" vertical="center"/>
      <protection/>
    </xf>
    <xf numFmtId="3" fontId="0" fillId="0" borderId="28" xfId="109" applyNumberFormat="1" applyFont="1" applyBorder="1" applyAlignment="1">
      <alignment horizontal="right" vertical="center"/>
      <protection/>
    </xf>
    <xf numFmtId="10" fontId="2" fillId="0" borderId="30" xfId="109" applyNumberFormat="1" applyFont="1" applyBorder="1" applyAlignment="1">
      <alignment horizontal="right" vertical="center"/>
      <protection/>
    </xf>
    <xf numFmtId="0" fontId="4" fillId="0" borderId="25" xfId="109" applyFont="1" applyBorder="1" applyAlignment="1">
      <alignment horizontal="left" vertical="center" wrapText="1"/>
      <protection/>
    </xf>
    <xf numFmtId="3" fontId="4" fillId="0" borderId="22" xfId="109" applyNumberFormat="1" applyFont="1" applyBorder="1" applyAlignment="1">
      <alignment horizontal="right" vertical="center"/>
      <protection/>
    </xf>
    <xf numFmtId="0" fontId="2" fillId="0" borderId="24" xfId="109" applyFont="1" applyBorder="1" applyAlignment="1">
      <alignment horizontal="left" vertical="center"/>
      <protection/>
    </xf>
    <xf numFmtId="0" fontId="4" fillId="0" borderId="25" xfId="109" applyFont="1" applyBorder="1" applyAlignment="1">
      <alignment horizontal="left" wrapText="1"/>
      <protection/>
    </xf>
    <xf numFmtId="10" fontId="4" fillId="0" borderId="23" xfId="109" applyNumberFormat="1" applyFont="1" applyBorder="1" applyAlignment="1">
      <alignment horizontal="right"/>
      <protection/>
    </xf>
    <xf numFmtId="4" fontId="4" fillId="0" borderId="0" xfId="110" applyNumberFormat="1" applyFont="1" applyFill="1" applyBorder="1" applyAlignment="1">
      <alignment horizontal="center" vertical="center"/>
      <protection/>
    </xf>
    <xf numFmtId="0" fontId="2" fillId="0" borderId="0" xfId="119" applyBorder="1" applyAlignment="1">
      <alignment horizontal="center"/>
      <protection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113" applyFont="1" applyBorder="1" applyAlignment="1">
      <alignment vertical="center"/>
      <protection/>
    </xf>
    <xf numFmtId="0" fontId="19" fillId="0" borderId="31" xfId="113" applyFont="1" applyBorder="1" applyAlignment="1">
      <alignment vertical="center"/>
      <protection/>
    </xf>
    <xf numFmtId="10" fontId="20" fillId="0" borderId="32" xfId="113" applyNumberFormat="1" applyFont="1" applyFill="1" applyBorder="1" applyAlignment="1" applyProtection="1">
      <alignment/>
      <protection/>
    </xf>
    <xf numFmtId="10" fontId="20" fillId="0" borderId="33" xfId="113" applyNumberFormat="1" applyFont="1" applyFill="1" applyBorder="1" applyAlignment="1" applyProtection="1">
      <alignment/>
      <protection/>
    </xf>
    <xf numFmtId="0" fontId="5" fillId="0" borderId="0" xfId="110" applyFont="1" applyBorder="1" applyAlignment="1">
      <alignment horizontal="center" vertical="center" wrapText="1"/>
      <protection/>
    </xf>
    <xf numFmtId="10" fontId="0" fillId="0" borderId="34" xfId="113" applyNumberFormat="1" applyFont="1" applyFill="1" applyBorder="1" applyAlignment="1" applyProtection="1">
      <alignment/>
      <protection/>
    </xf>
    <xf numFmtId="10" fontId="0" fillId="0" borderId="35" xfId="113" applyNumberFormat="1" applyFont="1" applyFill="1" applyBorder="1" applyAlignment="1" applyProtection="1">
      <alignment/>
      <protection/>
    </xf>
    <xf numFmtId="10" fontId="0" fillId="0" borderId="28" xfId="113" applyNumberFormat="1" applyFont="1" applyFill="1" applyBorder="1" applyAlignment="1" applyProtection="1">
      <alignment/>
      <protection/>
    </xf>
    <xf numFmtId="10" fontId="0" fillId="0" borderId="30" xfId="113" applyNumberFormat="1" applyFont="1" applyFill="1" applyBorder="1" applyAlignment="1" applyProtection="1">
      <alignment/>
      <protection/>
    </xf>
    <xf numFmtId="10" fontId="0" fillId="0" borderId="36" xfId="113" applyNumberFormat="1" applyFont="1" applyFill="1" applyBorder="1" applyAlignment="1" applyProtection="1">
      <alignment/>
      <protection/>
    </xf>
    <xf numFmtId="10" fontId="0" fillId="0" borderId="37" xfId="113" applyNumberFormat="1" applyFont="1" applyFill="1" applyBorder="1" applyAlignment="1" applyProtection="1">
      <alignment/>
      <protection/>
    </xf>
    <xf numFmtId="0" fontId="5" fillId="0" borderId="38" xfId="110" applyFont="1" applyBorder="1" applyAlignment="1">
      <alignment horizontal="center" vertical="center" wrapText="1"/>
      <protection/>
    </xf>
    <xf numFmtId="0" fontId="50" fillId="0" borderId="0" xfId="117" applyFont="1">
      <alignment/>
      <protection/>
    </xf>
    <xf numFmtId="0" fontId="4" fillId="0" borderId="39" xfId="117" applyFont="1" applyBorder="1" applyAlignment="1">
      <alignment horizontal="center" vertical="center" wrapText="1"/>
      <protection/>
    </xf>
    <xf numFmtId="0" fontId="6" fillId="0" borderId="38" xfId="117" applyFont="1" applyBorder="1" applyAlignment="1">
      <alignment horizontal="center" vertical="center" wrapText="1"/>
      <protection/>
    </xf>
    <xf numFmtId="0" fontId="6" fillId="0" borderId="28" xfId="117" applyBorder="1" applyAlignment="1">
      <alignment horizontal="center" vertical="center"/>
      <protection/>
    </xf>
    <xf numFmtId="0" fontId="6" fillId="0" borderId="30" xfId="117" applyBorder="1" applyAlignment="1">
      <alignment horizontal="center" vertical="center"/>
      <protection/>
    </xf>
    <xf numFmtId="0" fontId="15" fillId="0" borderId="0" xfId="103" applyFont="1" applyBorder="1" applyAlignment="1">
      <alignment horizontal="left" vertical="center" wrapText="1"/>
      <protection/>
    </xf>
    <xf numFmtId="0" fontId="52" fillId="0" borderId="0" xfId="73" applyFont="1" applyAlignment="1" applyProtection="1">
      <alignment/>
      <protection/>
    </xf>
    <xf numFmtId="0" fontId="2" fillId="0" borderId="21" xfId="110" applyFont="1" applyFill="1" applyBorder="1" applyAlignment="1">
      <alignment horizontal="left" vertical="center" indent="1"/>
      <protection/>
    </xf>
    <xf numFmtId="0" fontId="18" fillId="0" borderId="0" xfId="110" applyFont="1">
      <alignment/>
      <protection/>
    </xf>
    <xf numFmtId="4" fontId="8" fillId="0" borderId="40" xfId="110" applyNumberFormat="1" applyFont="1" applyBorder="1" applyAlignment="1">
      <alignment vertical="center"/>
      <protection/>
    </xf>
    <xf numFmtId="4" fontId="8" fillId="0" borderId="0" xfId="110" applyNumberFormat="1" applyFont="1" applyBorder="1" applyAlignment="1">
      <alignment vertical="center"/>
      <protection/>
    </xf>
    <xf numFmtId="2" fontId="8" fillId="0" borderId="0" xfId="128" applyNumberFormat="1" applyFont="1" applyBorder="1" applyAlignment="1">
      <alignment vertical="center"/>
    </xf>
    <xf numFmtId="10" fontId="8" fillId="0" borderId="0" xfId="128" applyNumberFormat="1" applyFont="1" applyBorder="1" applyAlignment="1">
      <alignment vertical="center"/>
    </xf>
    <xf numFmtId="10" fontId="9" fillId="0" borderId="35" xfId="128" applyNumberFormat="1" applyFont="1" applyBorder="1" applyAlignment="1">
      <alignment horizontal="right" vertical="center"/>
    </xf>
    <xf numFmtId="10" fontId="9" fillId="0" borderId="37" xfId="128" applyNumberFormat="1" applyFont="1" applyBorder="1" applyAlignment="1">
      <alignment horizontal="right" vertical="center"/>
    </xf>
    <xf numFmtId="2" fontId="2" fillId="0" borderId="0" xfId="110" applyNumberFormat="1">
      <alignment/>
      <protection/>
    </xf>
    <xf numFmtId="10" fontId="17" fillId="0" borderId="41" xfId="128" applyNumberFormat="1" applyFont="1" applyBorder="1" applyAlignment="1">
      <alignment horizontal="right" vertical="center"/>
    </xf>
    <xf numFmtId="10" fontId="9" fillId="0" borderId="37" xfId="128" applyNumberFormat="1" applyFont="1" applyBorder="1" applyAlignment="1">
      <alignment horizontal="center" vertical="center"/>
    </xf>
    <xf numFmtId="10" fontId="9" fillId="0" borderId="37" xfId="128" applyNumberFormat="1" applyFont="1" applyBorder="1" applyAlignment="1">
      <alignment vertical="center"/>
    </xf>
    <xf numFmtId="0" fontId="49" fillId="0" borderId="0" xfId="117" applyFont="1" applyAlignment="1">
      <alignment horizontal="center"/>
      <protection/>
    </xf>
    <xf numFmtId="14" fontId="2" fillId="0" borderId="0" xfId="117" applyNumberFormat="1" applyFont="1" applyBorder="1" applyAlignment="1">
      <alignment horizontal="center" vertical="center" wrapText="1"/>
      <protection/>
    </xf>
    <xf numFmtId="14" fontId="8" fillId="0" borderId="29" xfId="110" applyNumberFormat="1" applyFont="1" applyBorder="1" applyAlignment="1">
      <alignment horizontal="center" vertical="center" wrapText="1"/>
      <protection/>
    </xf>
    <xf numFmtId="0" fontId="7" fillId="0" borderId="38" xfId="0" applyFont="1" applyFill="1" applyBorder="1" applyAlignment="1">
      <alignment horizontal="center" vertical="center"/>
    </xf>
    <xf numFmtId="0" fontId="53" fillId="0" borderId="0" xfId="117" applyFont="1" applyFill="1">
      <alignment/>
      <protection/>
    </xf>
    <xf numFmtId="2" fontId="6" fillId="0" borderId="0" xfId="117" applyNumberFormat="1">
      <alignment/>
      <protection/>
    </xf>
    <xf numFmtId="10" fontId="17" fillId="0" borderId="41" xfId="128" applyNumberFormat="1" applyFont="1" applyBorder="1" applyAlignment="1">
      <alignment horizontal="center" vertical="center"/>
    </xf>
    <xf numFmtId="0" fontId="4" fillId="0" borderId="34" xfId="117" applyFont="1" applyBorder="1" applyAlignment="1">
      <alignment horizontal="center" vertical="center" wrapText="1"/>
      <protection/>
    </xf>
    <xf numFmtId="0" fontId="4" fillId="0" borderId="42" xfId="110" applyFont="1" applyBorder="1" applyAlignment="1">
      <alignment horizontal="center" vertical="center" wrapText="1"/>
      <protection/>
    </xf>
    <xf numFmtId="0" fontId="0" fillId="0" borderId="0" xfId="110" applyFont="1">
      <alignment/>
      <protection/>
    </xf>
    <xf numFmtId="0" fontId="4" fillId="0" borderId="26" xfId="110" applyFont="1" applyFill="1" applyBorder="1" applyAlignment="1">
      <alignment horizontal="center" vertical="center" wrapText="1"/>
      <protection/>
    </xf>
    <xf numFmtId="14" fontId="4" fillId="0" borderId="39" xfId="110" applyNumberFormat="1" applyFont="1" applyFill="1" applyBorder="1" applyAlignment="1">
      <alignment horizontal="center" vertical="center" wrapText="1"/>
      <protection/>
    </xf>
    <xf numFmtId="0" fontId="2" fillId="0" borderId="24" xfId="110" applyFont="1" applyFill="1" applyBorder="1" applyAlignment="1">
      <alignment vertical="center"/>
      <protection/>
    </xf>
    <xf numFmtId="10" fontId="14" fillId="0" borderId="35" xfId="110" applyNumberFormat="1" applyFont="1" applyFill="1" applyBorder="1" applyAlignment="1">
      <alignment horizontal="right" vertical="center"/>
      <protection/>
    </xf>
    <xf numFmtId="0" fontId="2" fillId="0" borderId="21" xfId="110" applyFont="1" applyFill="1" applyBorder="1" applyAlignment="1">
      <alignment vertical="center"/>
      <protection/>
    </xf>
    <xf numFmtId="4" fontId="2" fillId="0" borderId="28" xfId="110" applyNumberFormat="1" applyFont="1" applyFill="1" applyBorder="1" applyAlignment="1">
      <alignment horizontal="right" vertical="center" wrapText="1"/>
      <protection/>
    </xf>
    <xf numFmtId="10" fontId="14" fillId="0" borderId="30" xfId="110" applyNumberFormat="1" applyFont="1" applyFill="1" applyBorder="1" applyAlignment="1">
      <alignment horizontal="right" vertical="center"/>
      <protection/>
    </xf>
    <xf numFmtId="4" fontId="2" fillId="0" borderId="28" xfId="110" applyNumberFormat="1" applyFont="1" applyFill="1" applyBorder="1" applyAlignment="1">
      <alignment horizontal="right" vertical="center"/>
      <protection/>
    </xf>
    <xf numFmtId="0" fontId="13" fillId="0" borderId="21" xfId="110" applyFont="1" applyFill="1" applyBorder="1" applyAlignment="1">
      <alignment vertical="center"/>
      <protection/>
    </xf>
    <xf numFmtId="0" fontId="2" fillId="0" borderId="25" xfId="110" applyFont="1" applyFill="1" applyBorder="1" applyAlignment="1">
      <alignment vertical="center"/>
      <protection/>
    </xf>
    <xf numFmtId="4" fontId="2" fillId="0" borderId="22" xfId="110" applyNumberFormat="1" applyFont="1" applyFill="1" applyBorder="1" applyAlignment="1">
      <alignment horizontal="right" vertical="center" wrapText="1"/>
      <protection/>
    </xf>
    <xf numFmtId="10" fontId="14" fillId="0" borderId="23" xfId="110" applyNumberFormat="1" applyFont="1" applyFill="1" applyBorder="1" applyAlignment="1">
      <alignment horizontal="right" vertical="center"/>
      <protection/>
    </xf>
    <xf numFmtId="14" fontId="0" fillId="0" borderId="43" xfId="117" applyNumberFormat="1" applyFont="1" applyBorder="1" applyAlignment="1">
      <alignment horizontal="center" vertical="center" wrapText="1"/>
      <protection/>
    </xf>
    <xf numFmtId="14" fontId="0" fillId="0" borderId="44" xfId="117" applyNumberFormat="1" applyFont="1" applyBorder="1" applyAlignment="1">
      <alignment horizontal="center" vertical="center" wrapText="1"/>
      <protection/>
    </xf>
    <xf numFmtId="0" fontId="6" fillId="0" borderId="34" xfId="117" applyBorder="1" applyAlignment="1">
      <alignment horizontal="center" vertical="center"/>
      <protection/>
    </xf>
    <xf numFmtId="0" fontId="6" fillId="0" borderId="35" xfId="117" applyBorder="1" applyAlignment="1">
      <alignment horizontal="center" vertical="center"/>
      <protection/>
    </xf>
    <xf numFmtId="2" fontId="2" fillId="0" borderId="21" xfId="110" applyNumberFormat="1" applyFont="1" applyFill="1" applyBorder="1" applyAlignment="1">
      <alignment horizontal="left" vertical="center" indent="1"/>
      <protection/>
    </xf>
    <xf numFmtId="10" fontId="2" fillId="0" borderId="0" xfId="110" applyNumberFormat="1" applyFont="1" applyBorder="1" applyAlignment="1">
      <alignment vertical="center"/>
      <protection/>
    </xf>
    <xf numFmtId="0" fontId="2" fillId="0" borderId="0" xfId="110" applyFont="1" applyFill="1" applyBorder="1">
      <alignment/>
      <protection/>
    </xf>
    <xf numFmtId="4" fontId="2" fillId="0" borderId="0" xfId="110" applyNumberFormat="1" applyFont="1" applyFill="1" applyBorder="1" applyAlignment="1">
      <alignment vertical="center"/>
      <protection/>
    </xf>
    <xf numFmtId="0" fontId="2" fillId="0" borderId="0" xfId="116" applyFont="1">
      <alignment/>
      <protection/>
    </xf>
    <xf numFmtId="0" fontId="15" fillId="0" borderId="0" xfId="113" applyFont="1">
      <alignment/>
      <protection/>
    </xf>
    <xf numFmtId="0" fontId="2" fillId="0" borderId="24" xfId="113" applyFont="1" applyBorder="1" applyAlignment="1">
      <alignment vertical="center"/>
      <protection/>
    </xf>
    <xf numFmtId="3" fontId="0" fillId="0" borderId="34" xfId="113" applyNumberFormat="1" applyFont="1" applyFill="1" applyBorder="1" applyAlignment="1" applyProtection="1">
      <alignment/>
      <protection/>
    </xf>
    <xf numFmtId="0" fontId="2" fillId="0" borderId="21" xfId="113" applyFont="1" applyBorder="1" applyAlignment="1">
      <alignment vertical="center"/>
      <protection/>
    </xf>
    <xf numFmtId="3" fontId="0" fillId="0" borderId="28" xfId="113" applyNumberFormat="1" applyFont="1" applyFill="1" applyBorder="1" applyAlignment="1" applyProtection="1">
      <alignment/>
      <protection/>
    </xf>
    <xf numFmtId="3" fontId="20" fillId="0" borderId="32" xfId="113" applyNumberFormat="1" applyFont="1" applyFill="1" applyBorder="1" applyAlignment="1" applyProtection="1">
      <alignment/>
      <protection/>
    </xf>
    <xf numFmtId="0" fontId="2" fillId="0" borderId="27" xfId="113" applyFont="1" applyBorder="1" applyAlignment="1">
      <alignment vertical="center"/>
      <protection/>
    </xf>
    <xf numFmtId="3" fontId="0" fillId="0" borderId="36" xfId="113" applyNumberFormat="1" applyFont="1" applyFill="1" applyBorder="1" applyAlignment="1" applyProtection="1">
      <alignment/>
      <protection/>
    </xf>
    <xf numFmtId="3" fontId="5" fillId="0" borderId="22" xfId="113" applyNumberFormat="1" applyFont="1" applyFill="1" applyBorder="1" applyAlignment="1" applyProtection="1">
      <alignment/>
      <protection/>
    </xf>
    <xf numFmtId="0" fontId="4" fillId="0" borderId="38" xfId="113" applyFont="1" applyBorder="1" applyAlignment="1">
      <alignment vertical="center"/>
      <protection/>
    </xf>
    <xf numFmtId="0" fontId="0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22" xfId="117" applyFont="1" applyFill="1" applyBorder="1" applyAlignment="1">
      <alignment horizontal="center" vertical="center" wrapText="1"/>
      <protection/>
    </xf>
    <xf numFmtId="0" fontId="5" fillId="0" borderId="45" xfId="117" applyFont="1" applyBorder="1" applyAlignment="1">
      <alignment horizontal="center" vertical="center" wrapText="1"/>
      <protection/>
    </xf>
    <xf numFmtId="0" fontId="84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vertical="center"/>
    </xf>
    <xf numFmtId="10" fontId="0" fillId="0" borderId="30" xfId="0" applyNumberFormat="1" applyFont="1" applyFill="1" applyBorder="1" applyAlignment="1">
      <alignment vertical="center"/>
    </xf>
    <xf numFmtId="10" fontId="0" fillId="0" borderId="30" xfId="127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vertical="center"/>
    </xf>
    <xf numFmtId="0" fontId="80" fillId="0" borderId="46" xfId="118" applyFont="1" applyBorder="1" applyAlignment="1">
      <alignment horizontal="center" vertical="center" wrapText="1"/>
      <protection/>
    </xf>
    <xf numFmtId="14" fontId="80" fillId="0" borderId="47" xfId="118" applyNumberFormat="1" applyFont="1" applyBorder="1" applyAlignment="1">
      <alignment horizontal="center" vertical="center" wrapText="1"/>
      <protection/>
    </xf>
    <xf numFmtId="14" fontId="80" fillId="0" borderId="48" xfId="118" applyNumberFormat="1" applyFont="1" applyBorder="1" applyAlignment="1">
      <alignment horizontal="center" vertical="center" wrapText="1"/>
      <protection/>
    </xf>
    <xf numFmtId="0" fontId="2" fillId="0" borderId="0" xfId="118" applyFont="1" applyAlignment="1">
      <alignment vertical="center"/>
      <protection/>
    </xf>
    <xf numFmtId="0" fontId="79" fillId="0" borderId="27" xfId="118" applyFont="1" applyBorder="1" applyAlignment="1">
      <alignment horizontal="left" vertical="center" wrapText="1"/>
      <protection/>
    </xf>
    <xf numFmtId="0" fontId="79" fillId="0" borderId="36" xfId="118" applyFont="1" applyBorder="1" applyAlignment="1">
      <alignment vertical="center"/>
      <protection/>
    </xf>
    <xf numFmtId="0" fontId="79" fillId="0" borderId="21" xfId="118" applyFont="1" applyBorder="1" applyAlignment="1">
      <alignment horizontal="left" vertical="center" wrapText="1"/>
      <protection/>
    </xf>
    <xf numFmtId="0" fontId="79" fillId="0" borderId="28" xfId="118" applyFont="1" applyBorder="1" applyAlignment="1">
      <alignment vertical="center"/>
      <protection/>
    </xf>
    <xf numFmtId="0" fontId="81" fillId="0" borderId="49" xfId="118" applyFont="1" applyBorder="1" applyAlignment="1">
      <alignment horizontal="left" vertical="center" wrapText="1"/>
      <protection/>
    </xf>
    <xf numFmtId="3" fontId="81" fillId="0" borderId="50" xfId="118" applyNumberFormat="1" applyFont="1" applyBorder="1" applyAlignment="1">
      <alignment vertical="center"/>
      <protection/>
    </xf>
    <xf numFmtId="0" fontId="80" fillId="0" borderId="50" xfId="118" applyFont="1" applyBorder="1" applyAlignment="1">
      <alignment horizontal="center" vertical="center" wrapText="1"/>
      <protection/>
    </xf>
    <xf numFmtId="14" fontId="80" fillId="0" borderId="50" xfId="118" applyNumberFormat="1" applyFont="1" applyBorder="1" applyAlignment="1">
      <alignment horizontal="center" vertical="center" wrapText="1"/>
      <protection/>
    </xf>
    <xf numFmtId="0" fontId="79" fillId="0" borderId="51" xfId="118" applyFont="1" applyBorder="1" applyAlignment="1">
      <alignment horizontal="left" vertical="center" wrapText="1"/>
      <protection/>
    </xf>
    <xf numFmtId="3" fontId="79" fillId="0" borderId="30" xfId="118" applyNumberFormat="1" applyFont="1" applyBorder="1" applyAlignment="1">
      <alignment vertical="center"/>
      <protection/>
    </xf>
    <xf numFmtId="3" fontId="79" fillId="0" borderId="52" xfId="118" applyNumberFormat="1" applyFont="1" applyBorder="1" applyAlignment="1">
      <alignment horizontal="right" vertical="center"/>
      <protection/>
    </xf>
    <xf numFmtId="3" fontId="79" fillId="0" borderId="28" xfId="118" applyNumberFormat="1" applyFont="1" applyBorder="1" applyAlignment="1">
      <alignment horizontal="right" vertical="center"/>
      <protection/>
    </xf>
    <xf numFmtId="3" fontId="79" fillId="0" borderId="28" xfId="118" applyNumberFormat="1" applyFont="1" applyBorder="1" applyAlignment="1">
      <alignment vertical="center"/>
      <protection/>
    </xf>
    <xf numFmtId="3" fontId="2" fillId="0" borderId="0" xfId="118" applyNumberFormat="1" applyFont="1" applyAlignment="1">
      <alignment vertical="center"/>
      <protection/>
    </xf>
    <xf numFmtId="3" fontId="81" fillId="0" borderId="53" xfId="118" applyNumberFormat="1" applyFont="1" applyBorder="1" applyAlignment="1">
      <alignment vertical="center"/>
      <protection/>
    </xf>
    <xf numFmtId="3" fontId="79" fillId="0" borderId="52" xfId="118" applyNumberFormat="1" applyFont="1" applyBorder="1" applyAlignment="1">
      <alignment vertical="center"/>
      <protection/>
    </xf>
    <xf numFmtId="3" fontId="79" fillId="0" borderId="54" xfId="118" applyNumberFormat="1" applyFont="1" applyBorder="1" applyAlignment="1">
      <alignment vertical="center"/>
      <protection/>
    </xf>
    <xf numFmtId="0" fontId="79" fillId="0" borderId="55" xfId="118" applyFont="1" applyBorder="1" applyAlignment="1">
      <alignment horizontal="left" vertical="center" wrapText="1"/>
      <protection/>
    </xf>
    <xf numFmtId="3" fontId="79" fillId="0" borderId="56" xfId="118" applyNumberFormat="1" applyFont="1" applyBorder="1" applyAlignment="1">
      <alignment vertical="center"/>
      <protection/>
    </xf>
    <xf numFmtId="3" fontId="79" fillId="0" borderId="57" xfId="118" applyNumberFormat="1" applyFont="1" applyBorder="1" applyAlignment="1">
      <alignment vertical="center"/>
      <protection/>
    </xf>
    <xf numFmtId="0" fontId="79" fillId="0" borderId="58" xfId="118" applyFont="1" applyBorder="1" applyAlignment="1">
      <alignment horizontal="left" vertical="center" wrapText="1"/>
      <protection/>
    </xf>
    <xf numFmtId="3" fontId="79" fillId="0" borderId="59" xfId="118" applyNumberFormat="1" applyFont="1" applyBorder="1" applyAlignment="1">
      <alignment vertical="center"/>
      <protection/>
    </xf>
    <xf numFmtId="3" fontId="79" fillId="0" borderId="60" xfId="118" applyNumberFormat="1" applyFont="1" applyBorder="1" applyAlignment="1">
      <alignment vertical="center"/>
      <protection/>
    </xf>
    <xf numFmtId="0" fontId="13" fillId="0" borderId="0" xfId="118" applyFont="1" applyAlignment="1">
      <alignment vertical="center"/>
      <protection/>
    </xf>
    <xf numFmtId="0" fontId="79" fillId="0" borderId="21" xfId="118" applyNumberFormat="1" applyFont="1" applyBorder="1" applyAlignment="1">
      <alignment horizontal="center" vertical="center" wrapText="1"/>
      <protection/>
    </xf>
    <xf numFmtId="168" fontId="79" fillId="0" borderId="30" xfId="118" applyNumberFormat="1" applyFont="1" applyBorder="1" applyAlignment="1">
      <alignment vertical="center"/>
      <protection/>
    </xf>
    <xf numFmtId="0" fontId="79" fillId="0" borderId="51" xfId="118" applyNumberFormat="1" applyFont="1" applyBorder="1" applyAlignment="1">
      <alignment horizontal="center" vertical="center" wrapText="1"/>
      <protection/>
    </xf>
    <xf numFmtId="0" fontId="15" fillId="0" borderId="0" xfId="113" applyFont="1" applyAlignment="1">
      <alignment horizontal="left"/>
      <protection/>
    </xf>
    <xf numFmtId="0" fontId="52" fillId="0" borderId="0" xfId="73" applyFont="1" applyAlignment="1" applyProtection="1">
      <alignment horizontal="left"/>
      <protection/>
    </xf>
    <xf numFmtId="0" fontId="13" fillId="0" borderId="21" xfId="110" applyFont="1" applyBorder="1" applyAlignment="1">
      <alignment vertical="center"/>
      <protection/>
    </xf>
    <xf numFmtId="10" fontId="14" fillId="0" borderId="30" xfId="110" applyNumberFormat="1" applyFont="1" applyBorder="1" applyAlignment="1">
      <alignment horizontal="right" vertical="center"/>
      <protection/>
    </xf>
    <xf numFmtId="14" fontId="2" fillId="0" borderId="61" xfId="113" applyNumberFormat="1" applyBorder="1" applyAlignment="1">
      <alignment horizontal="center"/>
      <protection/>
    </xf>
    <xf numFmtId="0" fontId="2" fillId="0" borderId="62" xfId="113" applyBorder="1">
      <alignment/>
      <protection/>
    </xf>
    <xf numFmtId="169" fontId="2" fillId="0" borderId="63" xfId="113" applyNumberFormat="1" applyBorder="1">
      <alignment/>
      <protection/>
    </xf>
    <xf numFmtId="14" fontId="2" fillId="0" borderId="64" xfId="113" applyNumberFormat="1" applyBorder="1" applyAlignment="1">
      <alignment horizontal="center"/>
      <protection/>
    </xf>
    <xf numFmtId="0" fontId="2" fillId="0" borderId="65" xfId="113" applyBorder="1">
      <alignment/>
      <protection/>
    </xf>
    <xf numFmtId="169" fontId="2" fillId="0" borderId="66" xfId="113" applyNumberFormat="1" applyBorder="1">
      <alignment/>
      <protection/>
    </xf>
    <xf numFmtId="2" fontId="2" fillId="0" borderId="66" xfId="113" applyNumberFormat="1" applyBorder="1">
      <alignment/>
      <protection/>
    </xf>
    <xf numFmtId="0" fontId="0" fillId="0" borderId="65" xfId="0" applyFont="1" applyBorder="1" applyAlignment="1">
      <alignment/>
    </xf>
    <xf numFmtId="2" fontId="0" fillId="0" borderId="66" xfId="113" applyNumberFormat="1" applyFont="1" applyBorder="1">
      <alignment/>
      <protection/>
    </xf>
    <xf numFmtId="1" fontId="2" fillId="0" borderId="65" xfId="113" applyNumberFormat="1" applyBorder="1">
      <alignment/>
      <protection/>
    </xf>
    <xf numFmtId="2" fontId="2" fillId="0" borderId="66" xfId="113" applyNumberFormat="1" applyFont="1" applyBorder="1">
      <alignment/>
      <protection/>
    </xf>
    <xf numFmtId="2" fontId="0" fillId="0" borderId="66" xfId="113" applyNumberFormat="1" applyFont="1" applyBorder="1">
      <alignment/>
      <protection/>
    </xf>
    <xf numFmtId="14" fontId="2" fillId="0" borderId="67" xfId="113" applyNumberFormat="1" applyBorder="1" applyAlignment="1">
      <alignment horizontal="center"/>
      <protection/>
    </xf>
    <xf numFmtId="0" fontId="2" fillId="0" borderId="68" xfId="113" applyBorder="1">
      <alignment/>
      <protection/>
    </xf>
    <xf numFmtId="2" fontId="0" fillId="0" borderId="69" xfId="113" applyNumberFormat="1" applyFont="1" applyBorder="1">
      <alignment/>
      <protection/>
    </xf>
    <xf numFmtId="0" fontId="0" fillId="0" borderId="34" xfId="117" applyFont="1" applyBorder="1" applyAlignment="1">
      <alignment horizontal="center" vertical="center" wrapText="1"/>
      <protection/>
    </xf>
    <xf numFmtId="14" fontId="0" fillId="0" borderId="21" xfId="117" applyNumberFormat="1" applyFont="1" applyBorder="1" applyAlignment="1">
      <alignment horizontal="center" vertical="center" wrapText="1"/>
      <protection/>
    </xf>
    <xf numFmtId="0" fontId="5" fillId="0" borderId="28" xfId="117" applyFont="1" applyBorder="1" applyAlignment="1">
      <alignment horizontal="center" vertical="center" wrapText="1"/>
      <protection/>
    </xf>
    <xf numFmtId="0" fontId="0" fillId="0" borderId="28" xfId="117" applyFont="1" applyFill="1" applyBorder="1" applyAlignment="1">
      <alignment horizontal="center" vertical="center" wrapText="1"/>
      <protection/>
    </xf>
    <xf numFmtId="0" fontId="0" fillId="0" borderId="28" xfId="117" applyFont="1" applyBorder="1" applyAlignment="1">
      <alignment horizontal="center" vertical="center" wrapText="1"/>
      <protection/>
    </xf>
    <xf numFmtId="0" fontId="14" fillId="0" borderId="28" xfId="117" applyFont="1" applyBorder="1" applyAlignment="1">
      <alignment horizontal="center" vertical="center" wrapText="1"/>
      <protection/>
    </xf>
    <xf numFmtId="0" fontId="14" fillId="0" borderId="30" xfId="117" applyFont="1" applyBorder="1" applyAlignment="1">
      <alignment horizontal="center" vertical="center" wrapText="1"/>
      <protection/>
    </xf>
    <xf numFmtId="168" fontId="0" fillId="0" borderId="32" xfId="117" applyNumberFormat="1" applyFont="1" applyBorder="1" applyAlignment="1">
      <alignment horizontal="center" vertical="center" wrapText="1"/>
      <protection/>
    </xf>
    <xf numFmtId="168" fontId="14" fillId="0" borderId="32" xfId="117" applyNumberFormat="1" applyFont="1" applyBorder="1" applyAlignment="1">
      <alignment horizontal="center" vertical="center" wrapText="1"/>
      <protection/>
    </xf>
    <xf numFmtId="168" fontId="14" fillId="0" borderId="33" xfId="117" applyNumberFormat="1" applyFont="1" applyBorder="1" applyAlignment="1">
      <alignment horizontal="center" vertical="center" wrapText="1"/>
      <protection/>
    </xf>
    <xf numFmtId="1" fontId="5" fillId="0" borderId="70" xfId="117" applyNumberFormat="1" applyFont="1" applyBorder="1" applyAlignment="1">
      <alignment horizontal="center" vertical="center" wrapText="1"/>
      <protection/>
    </xf>
    <xf numFmtId="1" fontId="0" fillId="0" borderId="70" xfId="117" applyNumberFormat="1" applyFont="1" applyBorder="1" applyAlignment="1">
      <alignment horizontal="center" vertical="center" wrapText="1"/>
      <protection/>
    </xf>
    <xf numFmtId="1" fontId="14" fillId="0" borderId="70" xfId="117" applyNumberFormat="1" applyFont="1" applyBorder="1" applyAlignment="1">
      <alignment horizontal="center" vertical="center" wrapText="1"/>
      <protection/>
    </xf>
    <xf numFmtId="1" fontId="14" fillId="0" borderId="71" xfId="117" applyNumberFormat="1" applyFont="1" applyBorder="1" applyAlignment="1">
      <alignment horizontal="center" vertical="center" wrapText="1"/>
      <protection/>
    </xf>
    <xf numFmtId="168" fontId="5" fillId="0" borderId="22" xfId="117" applyNumberFormat="1" applyFont="1" applyBorder="1" applyAlignment="1">
      <alignment horizontal="center" vertical="center" wrapText="1"/>
      <protection/>
    </xf>
    <xf numFmtId="168" fontId="0" fillId="0" borderId="22" xfId="117" applyNumberFormat="1" applyFont="1" applyBorder="1" applyAlignment="1">
      <alignment horizontal="center" vertical="center" wrapText="1"/>
      <protection/>
    </xf>
    <xf numFmtId="168" fontId="14" fillId="0" borderId="22" xfId="117" applyNumberFormat="1" applyFont="1" applyBorder="1" applyAlignment="1">
      <alignment horizontal="center" vertical="center" wrapText="1"/>
      <protection/>
    </xf>
    <xf numFmtId="168" fontId="14" fillId="0" borderId="23" xfId="117" applyNumberFormat="1" applyFont="1" applyBorder="1" applyAlignment="1">
      <alignment horizontal="center" vertical="center" wrapText="1"/>
      <protection/>
    </xf>
    <xf numFmtId="0" fontId="20" fillId="0" borderId="22" xfId="117" applyFont="1" applyFill="1" applyBorder="1" applyAlignment="1">
      <alignment horizontal="center" vertical="center" wrapText="1"/>
      <protection/>
    </xf>
    <xf numFmtId="0" fontId="20" fillId="0" borderId="23" xfId="117" applyFont="1" applyFill="1" applyBorder="1" applyAlignment="1">
      <alignment horizontal="center" vertical="center" wrapText="1"/>
      <protection/>
    </xf>
    <xf numFmtId="0" fontId="5" fillId="0" borderId="30" xfId="117" applyFont="1" applyBorder="1" applyAlignment="1">
      <alignment horizontal="center" vertical="center" wrapText="1"/>
      <protection/>
    </xf>
    <xf numFmtId="0" fontId="0" fillId="0" borderId="56" xfId="117" applyFont="1" applyFill="1" applyBorder="1" applyAlignment="1">
      <alignment horizontal="center" vertical="center" wrapText="1"/>
      <protection/>
    </xf>
    <xf numFmtId="175" fontId="9" fillId="0" borderId="34" xfId="110" applyNumberFormat="1" applyFont="1" applyBorder="1" applyAlignment="1">
      <alignment vertical="center"/>
      <protection/>
    </xf>
    <xf numFmtId="175" fontId="9" fillId="0" borderId="28" xfId="110" applyNumberFormat="1" applyFont="1" applyBorder="1" applyAlignment="1">
      <alignment vertical="center"/>
      <protection/>
    </xf>
    <xf numFmtId="175" fontId="17" fillId="0" borderId="28" xfId="110" applyNumberFormat="1" applyFont="1" applyBorder="1" applyAlignment="1">
      <alignment vertical="center"/>
      <protection/>
    </xf>
    <xf numFmtId="175" fontId="8" fillId="0" borderId="22" xfId="110" applyNumberFormat="1" applyFont="1" applyBorder="1" applyAlignment="1">
      <alignment vertical="center"/>
      <protection/>
    </xf>
    <xf numFmtId="175" fontId="9" fillId="0" borderId="34" xfId="110" applyNumberFormat="1" applyFont="1" applyFill="1" applyBorder="1" applyAlignment="1">
      <alignment vertical="center"/>
      <protection/>
    </xf>
    <xf numFmtId="175" fontId="9" fillId="0" borderId="28" xfId="110" applyNumberFormat="1" applyFont="1" applyFill="1" applyBorder="1" applyAlignment="1">
      <alignment vertical="center"/>
      <protection/>
    </xf>
    <xf numFmtId="175" fontId="17" fillId="0" borderId="28" xfId="110" applyNumberFormat="1" applyFont="1" applyFill="1" applyBorder="1" applyAlignment="1">
      <alignment vertical="center"/>
      <protection/>
    </xf>
    <xf numFmtId="175" fontId="8" fillId="0" borderId="22" xfId="110" applyNumberFormat="1" applyFont="1" applyFill="1" applyBorder="1" applyAlignment="1">
      <alignment vertical="center"/>
      <protection/>
    </xf>
    <xf numFmtId="49" fontId="8" fillId="0" borderId="29" xfId="110" applyNumberFormat="1" applyFont="1" applyBorder="1" applyAlignment="1">
      <alignment horizontal="center" vertical="center" wrapText="1"/>
      <protection/>
    </xf>
    <xf numFmtId="0" fontId="51" fillId="0" borderId="0" xfId="103" applyFont="1" applyBorder="1" applyAlignment="1">
      <alignment vertical="center" wrapText="1"/>
      <protection/>
    </xf>
    <xf numFmtId="0" fontId="2" fillId="0" borderId="0" xfId="113" applyFont="1">
      <alignment/>
      <protection/>
    </xf>
    <xf numFmtId="0" fontId="2" fillId="0" borderId="0" xfId="113" applyFont="1">
      <alignment/>
      <protection/>
    </xf>
    <xf numFmtId="0" fontId="4" fillId="0" borderId="26" xfId="113" applyFont="1" applyBorder="1" applyAlignment="1">
      <alignment horizontal="center" vertical="center" wrapText="1"/>
      <protection/>
    </xf>
    <xf numFmtId="0" fontId="4" fillId="0" borderId="39" xfId="113" applyFont="1" applyBorder="1" applyAlignment="1">
      <alignment horizontal="center" vertical="center" wrapText="1"/>
      <protection/>
    </xf>
    <xf numFmtId="0" fontId="4" fillId="0" borderId="29" xfId="113" applyFont="1" applyBorder="1" applyAlignment="1">
      <alignment horizontal="center" vertical="center" wrapText="1"/>
      <protection/>
    </xf>
    <xf numFmtId="0" fontId="4" fillId="0" borderId="0" xfId="113" applyFont="1" applyAlignment="1">
      <alignment horizontal="center" vertical="center" wrapText="1"/>
      <protection/>
    </xf>
    <xf numFmtId="0" fontId="0" fillId="0" borderId="24" xfId="113" applyFont="1" applyFill="1" applyBorder="1" applyAlignment="1">
      <alignment vertical="center" wrapText="1"/>
      <protection/>
    </xf>
    <xf numFmtId="0" fontId="0" fillId="0" borderId="34" xfId="113" applyFont="1" applyFill="1" applyBorder="1" applyAlignment="1">
      <alignment horizontal="right" vertical="center" wrapText="1"/>
      <protection/>
    </xf>
    <xf numFmtId="10" fontId="0" fillId="0" borderId="35" xfId="113" applyNumberFormat="1" applyFont="1" applyFill="1" applyBorder="1" applyAlignment="1">
      <alignment horizontal="right" vertical="center" wrapText="1"/>
      <protection/>
    </xf>
    <xf numFmtId="10" fontId="0" fillId="0" borderId="0" xfId="113" applyNumberFormat="1" applyFont="1" applyFill="1" applyBorder="1" applyAlignment="1">
      <alignment horizontal="right" vertical="center" wrapText="1"/>
      <protection/>
    </xf>
    <xf numFmtId="0" fontId="2" fillId="0" borderId="0" xfId="113" applyFont="1" applyAlignment="1">
      <alignment vertical="center"/>
      <protection/>
    </xf>
    <xf numFmtId="0" fontId="0" fillId="0" borderId="21" xfId="113" applyFont="1" applyFill="1" applyBorder="1" applyAlignment="1">
      <alignment vertical="center" wrapText="1"/>
      <protection/>
    </xf>
    <xf numFmtId="0" fontId="0" fillId="0" borderId="28" xfId="113" applyFont="1" applyFill="1" applyBorder="1" applyAlignment="1">
      <alignment horizontal="right" vertical="center" wrapText="1"/>
      <protection/>
    </xf>
    <xf numFmtId="10" fontId="0" fillId="0" borderId="30" xfId="113" applyNumberFormat="1" applyFont="1" applyFill="1" applyBorder="1" applyAlignment="1">
      <alignment horizontal="right" vertical="center" wrapText="1"/>
      <protection/>
    </xf>
    <xf numFmtId="0" fontId="2" fillId="0" borderId="0" xfId="113" applyFont="1" applyAlignment="1">
      <alignment vertical="center"/>
      <protection/>
    </xf>
    <xf numFmtId="0" fontId="0" fillId="0" borderId="21" xfId="113" applyFont="1" applyFill="1" applyBorder="1" applyAlignment="1">
      <alignment vertical="center" wrapText="1"/>
      <protection/>
    </xf>
    <xf numFmtId="0" fontId="0" fillId="0" borderId="28" xfId="113" applyFont="1" applyFill="1" applyBorder="1" applyAlignment="1">
      <alignment horizontal="right" vertical="center" wrapText="1"/>
      <protection/>
    </xf>
    <xf numFmtId="10" fontId="0" fillId="0" borderId="30" xfId="113" applyNumberFormat="1" applyFont="1" applyFill="1" applyBorder="1" applyAlignment="1">
      <alignment horizontal="right" vertical="center" wrapText="1"/>
      <protection/>
    </xf>
    <xf numFmtId="0" fontId="14" fillId="0" borderId="25" xfId="113" applyFont="1" applyFill="1" applyBorder="1" applyAlignment="1">
      <alignment vertical="center" wrapText="1"/>
      <protection/>
    </xf>
    <xf numFmtId="3" fontId="14" fillId="0" borderId="22" xfId="113" applyNumberFormat="1" applyFont="1" applyFill="1" applyBorder="1" applyAlignment="1">
      <alignment horizontal="right" vertical="center"/>
      <protection/>
    </xf>
    <xf numFmtId="10" fontId="14" fillId="0" borderId="23" xfId="113" applyNumberFormat="1" applyFont="1" applyFill="1" applyBorder="1" applyAlignment="1">
      <alignment horizontal="right" vertical="center" wrapText="1"/>
      <protection/>
    </xf>
    <xf numFmtId="10" fontId="0" fillId="0" borderId="0" xfId="113" applyNumberFormat="1" applyFont="1" applyFill="1" applyBorder="1" applyAlignment="1">
      <alignment horizontal="right" vertical="center" wrapText="1"/>
      <protection/>
    </xf>
    <xf numFmtId="0" fontId="2" fillId="0" borderId="0" xfId="113" applyFont="1" applyFill="1" applyAlignment="1">
      <alignment vertical="center"/>
      <protection/>
    </xf>
    <xf numFmtId="10" fontId="9" fillId="0" borderId="0" xfId="127" applyNumberFormat="1" applyFont="1" applyFill="1" applyBorder="1" applyAlignment="1">
      <alignment/>
    </xf>
    <xf numFmtId="0" fontId="9" fillId="0" borderId="0" xfId="113" applyFont="1">
      <alignment/>
      <protection/>
    </xf>
    <xf numFmtId="173" fontId="9" fillId="0" borderId="0" xfId="127" applyNumberFormat="1" applyFont="1" applyFill="1" applyBorder="1" applyAlignment="1">
      <alignment/>
    </xf>
    <xf numFmtId="0" fontId="17" fillId="0" borderId="0" xfId="113" applyFont="1" applyFill="1" applyBorder="1">
      <alignment/>
      <protection/>
    </xf>
    <xf numFmtId="10" fontId="17" fillId="0" borderId="0" xfId="113" applyNumberFormat="1" applyFont="1" applyFill="1" applyBorder="1">
      <alignment/>
      <protection/>
    </xf>
    <xf numFmtId="0" fontId="9" fillId="0" borderId="0" xfId="113" applyFont="1" applyFill="1">
      <alignment/>
      <protection/>
    </xf>
    <xf numFmtId="4" fontId="2" fillId="0" borderId="28" xfId="110" applyNumberFormat="1" applyFont="1" applyBorder="1" applyAlignment="1">
      <alignment horizontal="right" vertical="center" wrapText="1"/>
      <protection/>
    </xf>
    <xf numFmtId="4" fontId="2" fillId="0" borderId="34" xfId="110" applyNumberFormat="1" applyFont="1" applyFill="1" applyBorder="1" applyAlignment="1">
      <alignment horizontal="right" vertical="center" wrapText="1"/>
      <protection/>
    </xf>
    <xf numFmtId="10" fontId="0" fillId="0" borderId="30" xfId="0" applyNumberFormat="1" applyFont="1" applyFill="1" applyBorder="1" applyAlignment="1">
      <alignment horizontal="right" vertical="center"/>
    </xf>
    <xf numFmtId="10" fontId="14" fillId="0" borderId="30" xfId="0" applyNumberFormat="1" applyFont="1" applyFill="1" applyBorder="1" applyAlignment="1">
      <alignment horizontal="right" vertical="center"/>
    </xf>
    <xf numFmtId="10" fontId="0" fillId="0" borderId="30" xfId="0" applyNumberFormat="1" applyFont="1" applyFill="1" applyBorder="1" applyAlignment="1">
      <alignment horizontal="right" vertical="center"/>
    </xf>
    <xf numFmtId="10" fontId="14" fillId="0" borderId="30" xfId="0" applyNumberFormat="1" applyFont="1" applyBorder="1" applyAlignment="1">
      <alignment horizontal="right" vertical="center"/>
    </xf>
    <xf numFmtId="0" fontId="13" fillId="0" borderId="21" xfId="109" applyFont="1" applyBorder="1" applyAlignment="1">
      <alignment horizontal="left" vertical="center"/>
      <protection/>
    </xf>
    <xf numFmtId="1" fontId="6" fillId="0" borderId="0" xfId="117" applyNumberFormat="1">
      <alignment/>
      <protection/>
    </xf>
    <xf numFmtId="174" fontId="6" fillId="0" borderId="0" xfId="117" applyNumberFormat="1">
      <alignment/>
      <protection/>
    </xf>
    <xf numFmtId="168" fontId="5" fillId="0" borderId="33" xfId="117" applyNumberFormat="1" applyFont="1" applyBorder="1" applyAlignment="1">
      <alignment horizontal="center" vertical="center" wrapText="1"/>
      <protection/>
    </xf>
    <xf numFmtId="1" fontId="0" fillId="0" borderId="36" xfId="117" applyNumberFormat="1" applyFont="1" applyBorder="1" applyAlignment="1">
      <alignment horizontal="center" vertical="center" wrapText="1"/>
      <protection/>
    </xf>
    <xf numFmtId="1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118" applyFont="1" applyBorder="1" applyAlignment="1">
      <alignment vertical="center"/>
      <protection/>
    </xf>
    <xf numFmtId="0" fontId="15" fillId="0" borderId="0" xfId="118" applyFont="1" applyBorder="1" applyAlignment="1">
      <alignment vertical="center"/>
      <protection/>
    </xf>
    <xf numFmtId="14" fontId="4" fillId="0" borderId="29" xfId="110" applyNumberFormat="1" applyFont="1" applyBorder="1" applyAlignment="1">
      <alignment horizontal="center" vertical="center" wrapText="1"/>
      <protection/>
    </xf>
    <xf numFmtId="4" fontId="13" fillId="0" borderId="28" xfId="110" applyNumberFormat="1" applyFont="1" applyFill="1" applyBorder="1" applyAlignment="1">
      <alignment horizontal="right" vertical="center" wrapText="1"/>
      <protection/>
    </xf>
    <xf numFmtId="10" fontId="2" fillId="0" borderId="0" xfId="113" applyNumberFormat="1" applyFont="1">
      <alignment/>
      <protection/>
    </xf>
    <xf numFmtId="10" fontId="8" fillId="0" borderId="29" xfId="110" applyNumberFormat="1" applyFont="1" applyFill="1" applyBorder="1" applyAlignment="1">
      <alignment horizontal="center" vertical="center" wrapText="1"/>
      <protection/>
    </xf>
    <xf numFmtId="14" fontId="8" fillId="0" borderId="29" xfId="110" applyNumberFormat="1" applyFont="1" applyFill="1" applyBorder="1" applyAlignment="1">
      <alignment horizontal="center" vertical="center" wrapText="1"/>
      <protection/>
    </xf>
    <xf numFmtId="10" fontId="9" fillId="0" borderId="35" xfId="130" applyNumberFormat="1" applyFont="1" applyBorder="1" applyAlignment="1">
      <alignment horizontal="right" vertical="center"/>
    </xf>
    <xf numFmtId="10" fontId="9" fillId="0" borderId="37" xfId="130" applyNumberFormat="1" applyFont="1" applyBorder="1" applyAlignment="1">
      <alignment horizontal="right" vertical="center"/>
    </xf>
    <xf numFmtId="10" fontId="17" fillId="0" borderId="41" xfId="130" applyNumberFormat="1" applyFont="1" applyBorder="1" applyAlignment="1">
      <alignment horizontal="right" vertical="center"/>
    </xf>
    <xf numFmtId="168" fontId="9" fillId="0" borderId="36" xfId="128" applyNumberFormat="1" applyFont="1" applyFill="1" applyBorder="1" applyAlignment="1">
      <alignment vertical="center"/>
    </xf>
    <xf numFmtId="168" fontId="9" fillId="0" borderId="37" xfId="128" applyNumberFormat="1" applyFont="1" applyFill="1" applyBorder="1" applyAlignment="1">
      <alignment vertical="center"/>
    </xf>
    <xf numFmtId="168" fontId="17" fillId="0" borderId="36" xfId="128" applyNumberFormat="1" applyFont="1" applyFill="1" applyBorder="1" applyAlignment="1">
      <alignment vertical="center"/>
    </xf>
    <xf numFmtId="168" fontId="17" fillId="0" borderId="37" xfId="128" applyNumberFormat="1" applyFont="1" applyFill="1" applyBorder="1" applyAlignment="1">
      <alignment vertical="center"/>
    </xf>
    <xf numFmtId="168" fontId="8" fillId="0" borderId="40" xfId="128" applyNumberFormat="1" applyFont="1" applyFill="1" applyBorder="1" applyAlignment="1">
      <alignment vertical="center"/>
    </xf>
    <xf numFmtId="168" fontId="8" fillId="0" borderId="41" xfId="128" applyNumberFormat="1" applyFont="1" applyFill="1" applyBorder="1" applyAlignment="1">
      <alignment vertical="center"/>
    </xf>
    <xf numFmtId="168" fontId="9" fillId="0" borderId="30" xfId="110" applyNumberFormat="1" applyFont="1" applyBorder="1" applyAlignment="1">
      <alignment horizontal="right" vertical="center"/>
      <protection/>
    </xf>
    <xf numFmtId="168" fontId="17" fillId="0" borderId="30" xfId="110" applyNumberFormat="1" applyFont="1" applyBorder="1" applyAlignment="1">
      <alignment horizontal="right" vertical="center"/>
      <protection/>
    </xf>
    <xf numFmtId="168" fontId="9" fillId="0" borderId="37" xfId="128" applyNumberFormat="1" applyFont="1" applyBorder="1" applyAlignment="1">
      <alignment vertical="center"/>
    </xf>
    <xf numFmtId="0" fontId="43" fillId="0" borderId="0" xfId="110" applyFont="1" applyFill="1" applyAlignment="1">
      <alignment horizontal="left"/>
      <protection/>
    </xf>
    <xf numFmtId="10" fontId="9" fillId="0" borderId="37" xfId="127" applyNumberFormat="1" applyFont="1" applyBorder="1" applyAlignment="1">
      <alignment horizontal="center" vertical="center"/>
    </xf>
    <xf numFmtId="10" fontId="17" fillId="0" borderId="41" xfId="127" applyNumberFormat="1" applyFont="1" applyBorder="1" applyAlignment="1">
      <alignment horizontal="center" vertical="center"/>
    </xf>
    <xf numFmtId="3" fontId="2" fillId="0" borderId="28" xfId="110" applyNumberFormat="1" applyFont="1" applyFill="1" applyBorder="1" applyAlignment="1">
      <alignment horizontal="right" vertical="center" indent="1"/>
      <protection/>
    </xf>
    <xf numFmtId="0" fontId="2" fillId="0" borderId="30" xfId="119" applyBorder="1" applyAlignment="1">
      <alignment horizontal="right" vertical="center" indent="1"/>
      <protection/>
    </xf>
    <xf numFmtId="10" fontId="2" fillId="0" borderId="21" xfId="127" applyNumberFormat="1" applyFont="1" applyFill="1" applyBorder="1" applyAlignment="1">
      <alignment horizontal="left" vertical="center" indent="1"/>
    </xf>
    <xf numFmtId="3" fontId="2" fillId="0" borderId="35" xfId="110" applyNumberFormat="1" applyFont="1" applyFill="1" applyBorder="1" applyAlignment="1">
      <alignment horizontal="right" vertical="center" indent="1"/>
      <protection/>
    </xf>
    <xf numFmtId="3" fontId="2" fillId="0" borderId="30" xfId="110" applyNumberFormat="1" applyFont="1" applyFill="1" applyBorder="1" applyAlignment="1">
      <alignment horizontal="right" vertical="center" indent="1"/>
      <protection/>
    </xf>
    <xf numFmtId="0" fontId="15" fillId="0" borderId="0" xfId="116" applyFont="1">
      <alignment/>
      <protection/>
    </xf>
    <xf numFmtId="0" fontId="91" fillId="0" borderId="0" xfId="116" applyFont="1" applyAlignment="1">
      <alignment horizontal="center"/>
      <protection/>
    </xf>
    <xf numFmtId="3" fontId="91" fillId="0" borderId="0" xfId="116" applyNumberFormat="1" applyFont="1" applyAlignment="1">
      <alignment horizontal="right" indent="1"/>
      <protection/>
    </xf>
    <xf numFmtId="0" fontId="13" fillId="0" borderId="21" xfId="110" applyFont="1" applyFill="1" applyBorder="1" applyAlignment="1">
      <alignment horizontal="left" vertical="center" indent="1"/>
      <protection/>
    </xf>
    <xf numFmtId="3" fontId="13" fillId="0" borderId="28" xfId="110" applyNumberFormat="1" applyFont="1" applyFill="1" applyBorder="1" applyAlignment="1">
      <alignment horizontal="right" vertical="center" indent="1"/>
      <protection/>
    </xf>
    <xf numFmtId="0" fontId="13" fillId="0" borderId="30" xfId="119" applyFont="1" applyBorder="1" applyAlignment="1">
      <alignment horizontal="right" vertical="center" indent="1"/>
      <protection/>
    </xf>
    <xf numFmtId="0" fontId="13" fillId="0" borderId="25" xfId="110" applyFont="1" applyFill="1" applyBorder="1" applyAlignment="1">
      <alignment horizontal="left" vertical="center" indent="1"/>
      <protection/>
    </xf>
    <xf numFmtId="3" fontId="13" fillId="0" borderId="23" xfId="110" applyNumberFormat="1" applyFont="1" applyFill="1" applyBorder="1" applyAlignment="1">
      <alignment horizontal="right" vertical="center" indent="1"/>
      <protection/>
    </xf>
    <xf numFmtId="0" fontId="4" fillId="0" borderId="26" xfId="114" applyFont="1" applyBorder="1" applyAlignment="1">
      <alignment horizontal="center" vertical="center" wrapText="1"/>
      <protection/>
    </xf>
    <xf numFmtId="0" fontId="4" fillId="0" borderId="39" xfId="114" applyFont="1" applyBorder="1" applyAlignment="1">
      <alignment horizontal="center" vertical="center" wrapText="1"/>
      <protection/>
    </xf>
    <xf numFmtId="0" fontId="4" fillId="0" borderId="29" xfId="114" applyFont="1" applyBorder="1" applyAlignment="1">
      <alignment horizontal="center" vertical="center" wrapText="1"/>
      <protection/>
    </xf>
    <xf numFmtId="3" fontId="0" fillId="0" borderId="28" xfId="103" applyNumberFormat="1" applyBorder="1" applyAlignment="1">
      <alignment vertical="center"/>
      <protection/>
    </xf>
    <xf numFmtId="10" fontId="2" fillId="0" borderId="35" xfId="109" applyNumberFormat="1" applyFont="1" applyBorder="1" applyAlignment="1">
      <alignment horizontal="right" vertical="center"/>
      <protection/>
    </xf>
    <xf numFmtId="10" fontId="0" fillId="0" borderId="0" xfId="109" applyNumberFormat="1">
      <alignment/>
      <protection/>
    </xf>
    <xf numFmtId="3" fontId="14" fillId="0" borderId="28" xfId="109" applyNumberFormat="1" applyFont="1" applyBorder="1" applyAlignment="1">
      <alignment horizontal="right" vertical="center"/>
      <protection/>
    </xf>
    <xf numFmtId="10" fontId="13" fillId="0" borderId="30" xfId="109" applyNumberFormat="1" applyFont="1" applyBorder="1" applyAlignment="1">
      <alignment horizontal="right" vertical="center"/>
      <protection/>
    </xf>
    <xf numFmtId="0" fontId="5" fillId="0" borderId="35" xfId="117" applyFont="1" applyBorder="1" applyAlignment="1">
      <alignment horizontal="center" vertical="center" wrapText="1"/>
      <protection/>
    </xf>
    <xf numFmtId="0" fontId="79" fillId="0" borderId="72" xfId="118" applyNumberFormat="1" applyFont="1" applyBorder="1" applyAlignment="1">
      <alignment horizontal="center" vertical="center" wrapText="1"/>
      <protection/>
    </xf>
    <xf numFmtId="0" fontId="79" fillId="0" borderId="55" xfId="118" applyNumberFormat="1" applyFont="1" applyBorder="1" applyAlignment="1">
      <alignment horizontal="center" vertical="center" wrapText="1"/>
      <protection/>
    </xf>
    <xf numFmtId="0" fontId="79" fillId="0" borderId="73" xfId="118" applyNumberFormat="1" applyFont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center" vertical="center" wrapText="1"/>
      <protection/>
    </xf>
    <xf numFmtId="0" fontId="0" fillId="0" borderId="0" xfId="117" applyFont="1" applyFill="1" applyBorder="1" applyAlignment="1">
      <alignment horizontal="center" vertical="center" wrapText="1"/>
      <protection/>
    </xf>
    <xf numFmtId="0" fontId="6" fillId="0" borderId="0" xfId="117" applyFill="1">
      <alignment/>
      <protection/>
    </xf>
    <xf numFmtId="168" fontId="2" fillId="0" borderId="0" xfId="117" applyNumberFormat="1" applyFont="1" applyFill="1" applyBorder="1" applyAlignment="1">
      <alignment horizontal="center" vertical="center" wrapText="1"/>
      <protection/>
    </xf>
    <xf numFmtId="0" fontId="4" fillId="0" borderId="42" xfId="117" applyFont="1" applyFill="1" applyBorder="1" applyAlignment="1">
      <alignment horizontal="center" vertical="center" wrapText="1"/>
      <protection/>
    </xf>
    <xf numFmtId="0" fontId="0" fillId="0" borderId="42" xfId="117" applyFont="1" applyFill="1" applyBorder="1" applyAlignment="1">
      <alignment horizontal="center" vertical="center" wrapText="1"/>
      <protection/>
    </xf>
    <xf numFmtId="168" fontId="4" fillId="0" borderId="74" xfId="117" applyNumberFormat="1" applyFont="1" applyFill="1" applyBorder="1" applyAlignment="1">
      <alignment horizontal="center" vertical="center" wrapText="1"/>
      <protection/>
    </xf>
    <xf numFmtId="168" fontId="2" fillId="0" borderId="74" xfId="117" applyNumberFormat="1" applyFont="1" applyFill="1" applyBorder="1" applyAlignment="1">
      <alignment horizontal="center" vertical="center" wrapText="1"/>
      <protection/>
    </xf>
    <xf numFmtId="168" fontId="4" fillId="0" borderId="75" xfId="117" applyNumberFormat="1" applyFont="1" applyFill="1" applyBorder="1" applyAlignment="1">
      <alignment horizontal="center" vertical="center" wrapText="1"/>
      <protection/>
    </xf>
    <xf numFmtId="168" fontId="2" fillId="0" borderId="75" xfId="117" applyNumberFormat="1" applyFont="1" applyFill="1" applyBorder="1" applyAlignment="1">
      <alignment horizontal="center" vertical="center" wrapText="1"/>
      <protection/>
    </xf>
    <xf numFmtId="0" fontId="0" fillId="0" borderId="76" xfId="117" applyFont="1" applyFill="1" applyBorder="1" applyAlignment="1">
      <alignment horizontal="center" vertical="center" wrapText="1"/>
      <protection/>
    </xf>
    <xf numFmtId="0" fontId="0" fillId="0" borderId="77" xfId="117" applyFont="1" applyFill="1" applyBorder="1" applyAlignment="1">
      <alignment horizontal="center" vertical="center" wrapText="1"/>
      <protection/>
    </xf>
    <xf numFmtId="168" fontId="0" fillId="0" borderId="78" xfId="117" applyNumberFormat="1" applyFont="1" applyFill="1" applyBorder="1" applyAlignment="1">
      <alignment horizontal="center" vertical="center" wrapText="1"/>
      <protection/>
    </xf>
    <xf numFmtId="168" fontId="0" fillId="0" borderId="79" xfId="117" applyNumberFormat="1" applyFont="1" applyFill="1" applyBorder="1" applyAlignment="1">
      <alignment horizontal="center" vertical="center" wrapText="1"/>
      <protection/>
    </xf>
    <xf numFmtId="14" fontId="0" fillId="0" borderId="55" xfId="117" applyNumberFormat="1" applyFont="1" applyBorder="1" applyAlignment="1">
      <alignment horizontal="center" vertical="center" wrapText="1"/>
      <protection/>
    </xf>
    <xf numFmtId="0" fontId="5" fillId="0" borderId="57" xfId="117" applyFont="1" applyBorder="1" applyAlignment="1">
      <alignment horizontal="center" vertical="center" wrapText="1"/>
      <protection/>
    </xf>
    <xf numFmtId="0" fontId="0" fillId="0" borderId="80" xfId="117" applyFont="1" applyFill="1" applyBorder="1" applyAlignment="1">
      <alignment horizontal="center" vertical="center" wrapText="1"/>
      <protection/>
    </xf>
    <xf numFmtId="0" fontId="0" fillId="0" borderId="81" xfId="117" applyFont="1" applyFill="1" applyBorder="1" applyAlignment="1">
      <alignment horizontal="center" vertical="center" wrapText="1"/>
      <protection/>
    </xf>
    <xf numFmtId="0" fontId="0" fillId="0" borderId="56" xfId="117" applyFont="1" applyBorder="1" applyAlignment="1">
      <alignment horizontal="center" vertical="center" wrapText="1"/>
      <protection/>
    </xf>
    <xf numFmtId="0" fontId="14" fillId="0" borderId="56" xfId="117" applyFont="1" applyBorder="1" applyAlignment="1">
      <alignment horizontal="center" vertical="center" wrapText="1"/>
      <protection/>
    </xf>
    <xf numFmtId="0" fontId="14" fillId="0" borderId="57" xfId="117" applyFont="1" applyBorder="1" applyAlignment="1">
      <alignment horizontal="center" vertical="center" wrapText="1"/>
      <protection/>
    </xf>
    <xf numFmtId="0" fontId="0" fillId="0" borderId="82" xfId="117" applyFont="1" applyFill="1" applyBorder="1" applyAlignment="1">
      <alignment horizontal="center" vertical="center" wrapText="1"/>
      <protection/>
    </xf>
    <xf numFmtId="0" fontId="0" fillId="0" borderId="83" xfId="117" applyFont="1" applyFill="1" applyBorder="1" applyAlignment="1">
      <alignment horizontal="center" vertical="center" wrapText="1"/>
      <protection/>
    </xf>
    <xf numFmtId="0" fontId="0" fillId="0" borderId="34" xfId="117" applyFont="1" applyFill="1" applyBorder="1" applyAlignment="1">
      <alignment horizontal="center" vertical="center" wrapText="1"/>
      <protection/>
    </xf>
    <xf numFmtId="0" fontId="14" fillId="0" borderId="34" xfId="117" applyFont="1" applyFill="1" applyBorder="1" applyAlignment="1">
      <alignment horizontal="center" vertical="center" wrapText="1"/>
      <protection/>
    </xf>
    <xf numFmtId="0" fontId="14" fillId="0" borderId="35" xfId="117" applyFont="1" applyFill="1" applyBorder="1" applyAlignment="1">
      <alignment horizontal="center" vertical="center" wrapText="1"/>
      <protection/>
    </xf>
    <xf numFmtId="2" fontId="9" fillId="0" borderId="0" xfId="127" applyNumberFormat="1" applyFont="1" applyFill="1" applyBorder="1" applyAlignment="1">
      <alignment/>
    </xf>
    <xf numFmtId="0" fontId="9" fillId="0" borderId="0" xfId="115" applyFont="1" applyFill="1" applyBorder="1">
      <alignment/>
      <protection/>
    </xf>
    <xf numFmtId="2" fontId="96" fillId="0" borderId="0" xfId="127" applyNumberFormat="1" applyFont="1" applyFill="1" applyBorder="1" applyAlignment="1">
      <alignment/>
    </xf>
    <xf numFmtId="0" fontId="96" fillId="0" borderId="0" xfId="115" applyFont="1" applyFill="1" applyBorder="1">
      <alignment/>
      <protection/>
    </xf>
    <xf numFmtId="10" fontId="96" fillId="0" borderId="0" xfId="115" applyNumberFormat="1" applyFont="1" applyFill="1" applyBorder="1">
      <alignment/>
      <protection/>
    </xf>
    <xf numFmtId="192" fontId="97" fillId="0" borderId="0" xfId="127" applyNumberFormat="1" applyFont="1" applyFill="1" applyBorder="1" applyAlignment="1">
      <alignment/>
    </xf>
    <xf numFmtId="10" fontId="9" fillId="0" borderId="0" xfId="115" applyNumberFormat="1" applyFont="1" applyFill="1" applyBorder="1">
      <alignment/>
      <protection/>
    </xf>
    <xf numFmtId="192" fontId="9" fillId="0" borderId="0" xfId="115" applyNumberFormat="1" applyFont="1" applyFill="1" applyBorder="1">
      <alignment/>
      <protection/>
    </xf>
    <xf numFmtId="0" fontId="2" fillId="0" borderId="0" xfId="115" applyFill="1">
      <alignment/>
      <protection/>
    </xf>
    <xf numFmtId="0" fontId="96" fillId="0" borderId="0" xfId="0" applyFont="1" applyAlignment="1">
      <alignment/>
    </xf>
    <xf numFmtId="168" fontId="9" fillId="0" borderId="0" xfId="127" applyNumberFormat="1" applyFont="1" applyFill="1" applyBorder="1" applyAlignment="1">
      <alignment/>
    </xf>
    <xf numFmtId="0" fontId="9" fillId="0" borderId="0" xfId="115" applyFont="1" applyFill="1">
      <alignment/>
      <protection/>
    </xf>
    <xf numFmtId="168" fontId="9" fillId="0" borderId="0" xfId="115" applyNumberFormat="1" applyFont="1" applyFill="1">
      <alignment/>
      <protection/>
    </xf>
    <xf numFmtId="168" fontId="96" fillId="0" borderId="0" xfId="127" applyNumberFormat="1" applyFont="1" applyFill="1" applyBorder="1" applyAlignment="1">
      <alignment/>
    </xf>
    <xf numFmtId="174" fontId="96" fillId="0" borderId="0" xfId="127" applyNumberFormat="1" applyFont="1" applyFill="1" applyBorder="1" applyAlignment="1">
      <alignment/>
    </xf>
    <xf numFmtId="168" fontId="96" fillId="0" borderId="0" xfId="127" applyNumberFormat="1" applyFont="1" applyFill="1" applyBorder="1" applyAlignment="1">
      <alignment horizontal="center"/>
    </xf>
    <xf numFmtId="0" fontId="96" fillId="0" borderId="0" xfId="0" applyFont="1" applyBorder="1" applyAlignment="1">
      <alignment/>
    </xf>
    <xf numFmtId="0" fontId="17" fillId="0" borderId="84" xfId="115" applyFont="1" applyFill="1" applyBorder="1">
      <alignment/>
      <protection/>
    </xf>
    <xf numFmtId="2" fontId="98" fillId="0" borderId="84" xfId="127" applyNumberFormat="1" applyFont="1" applyFill="1" applyBorder="1" applyAlignment="1">
      <alignment/>
    </xf>
    <xf numFmtId="168" fontId="98" fillId="0" borderId="84" xfId="127" applyNumberFormat="1" applyFont="1" applyFill="1" applyBorder="1" applyAlignment="1">
      <alignment/>
    </xf>
    <xf numFmtId="0" fontId="8" fillId="7" borderId="38" xfId="115" applyFont="1" applyFill="1" applyBorder="1" applyAlignment="1">
      <alignment horizontal="center"/>
      <protection/>
    </xf>
    <xf numFmtId="0" fontId="8" fillId="0" borderId="38" xfId="115" applyFont="1" applyFill="1" applyBorder="1" applyAlignment="1">
      <alignment horizontal="center"/>
      <protection/>
    </xf>
    <xf numFmtId="0" fontId="8" fillId="9" borderId="38" xfId="115" applyFont="1" applyFill="1" applyBorder="1" applyAlignment="1">
      <alignment horizontal="center"/>
      <protection/>
    </xf>
    <xf numFmtId="0" fontId="8" fillId="46" borderId="38" xfId="115" applyFont="1" applyFill="1" applyBorder="1" applyAlignment="1">
      <alignment horizontal="center"/>
      <protection/>
    </xf>
    <xf numFmtId="0" fontId="95" fillId="5" borderId="38" xfId="115" applyFont="1" applyFill="1" applyBorder="1" applyAlignment="1">
      <alignment horizontal="center"/>
      <protection/>
    </xf>
    <xf numFmtId="0" fontId="8" fillId="33" borderId="38" xfId="115" applyFont="1" applyFill="1" applyBorder="1" applyAlignment="1">
      <alignment horizontal="center"/>
      <protection/>
    </xf>
    <xf numFmtId="174" fontId="9" fillId="0" borderId="0" xfId="127" applyNumberFormat="1" applyFont="1" applyFill="1" applyBorder="1" applyAlignment="1">
      <alignment/>
    </xf>
    <xf numFmtId="14" fontId="0" fillId="0" borderId="85" xfId="117" applyNumberFormat="1" applyFont="1" applyFill="1" applyBorder="1" applyAlignment="1">
      <alignment horizontal="center" vertical="center" wrapText="1"/>
      <protection/>
    </xf>
    <xf numFmtId="10" fontId="14" fillId="0" borderId="30" xfId="127" applyNumberFormat="1" applyFont="1" applyFill="1" applyBorder="1" applyAlignment="1">
      <alignment horizontal="right" vertical="center"/>
    </xf>
    <xf numFmtId="10" fontId="14" fillId="0" borderId="30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left" vertical="center" wrapText="1"/>
    </xf>
    <xf numFmtId="10" fontId="14" fillId="0" borderId="23" xfId="0" applyNumberFormat="1" applyFont="1" applyBorder="1" applyAlignment="1">
      <alignment horizontal="right" vertical="center"/>
    </xf>
    <xf numFmtId="10" fontId="14" fillId="0" borderId="23" xfId="0" applyNumberFormat="1" applyFont="1" applyFill="1" applyBorder="1" applyAlignment="1">
      <alignment horizontal="right" vertical="center"/>
    </xf>
    <xf numFmtId="10" fontId="14" fillId="0" borderId="0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vertical="center"/>
    </xf>
    <xf numFmtId="2" fontId="96" fillId="0" borderId="86" xfId="0" applyNumberFormat="1" applyFont="1" applyBorder="1" applyAlignment="1">
      <alignment horizontal="center" vertical="center"/>
    </xf>
    <xf numFmtId="2" fontId="96" fillId="0" borderId="87" xfId="0" applyNumberFormat="1" applyFont="1" applyBorder="1" applyAlignment="1">
      <alignment horizontal="center" vertical="center"/>
    </xf>
    <xf numFmtId="2" fontId="96" fillId="0" borderId="28" xfId="0" applyNumberFormat="1" applyFont="1" applyBorder="1" applyAlignment="1">
      <alignment horizontal="center" vertical="center"/>
    </xf>
    <xf numFmtId="2" fontId="96" fillId="0" borderId="30" xfId="0" applyNumberFormat="1" applyFont="1" applyBorder="1" applyAlignment="1">
      <alignment horizontal="center" vertical="center"/>
    </xf>
    <xf numFmtId="0" fontId="8" fillId="0" borderId="88" xfId="115" applyFont="1" applyFill="1" applyBorder="1" applyAlignment="1">
      <alignment horizontal="center" vertical="center"/>
      <protection/>
    </xf>
    <xf numFmtId="0" fontId="8" fillId="0" borderId="89" xfId="115" applyFont="1" applyFill="1" applyBorder="1" applyAlignment="1">
      <alignment horizontal="center" vertical="center"/>
      <protection/>
    </xf>
    <xf numFmtId="0" fontId="8" fillId="0" borderId="22" xfId="115" applyFont="1" applyFill="1" applyBorder="1" applyAlignment="1">
      <alignment horizontal="center" vertical="center"/>
      <protection/>
    </xf>
    <xf numFmtId="0" fontId="8" fillId="0" borderId="23" xfId="115" applyFont="1" applyFill="1" applyBorder="1" applyAlignment="1">
      <alignment horizontal="center" vertical="center"/>
      <protection/>
    </xf>
    <xf numFmtId="0" fontId="13" fillId="0" borderId="55" xfId="110" applyFont="1" applyFill="1" applyBorder="1" applyAlignment="1">
      <alignment horizontal="left" vertical="center" indent="1"/>
      <protection/>
    </xf>
    <xf numFmtId="3" fontId="13" fillId="0" borderId="56" xfId="110" applyNumberFormat="1" applyFont="1" applyFill="1" applyBorder="1" applyAlignment="1">
      <alignment horizontal="right" vertical="center" indent="1"/>
      <protection/>
    </xf>
    <xf numFmtId="0" fontId="13" fillId="0" borderId="57" xfId="119" applyFont="1" applyBorder="1" applyAlignment="1">
      <alignment horizontal="right" vertical="center" indent="1"/>
      <protection/>
    </xf>
    <xf numFmtId="0" fontId="4" fillId="0" borderId="90" xfId="116" applyFont="1" applyBorder="1" applyAlignment="1">
      <alignment horizontal="left"/>
      <protection/>
    </xf>
    <xf numFmtId="3" fontId="4" fillId="0" borderId="90" xfId="116" applyNumberFormat="1" applyFont="1" applyBorder="1" applyAlignment="1">
      <alignment horizontal="right" indent="1"/>
      <protection/>
    </xf>
    <xf numFmtId="1" fontId="2" fillId="0" borderId="90" xfId="116" applyNumberFormat="1" applyFont="1" applyBorder="1" applyAlignment="1">
      <alignment horizontal="right" indent="1"/>
      <protection/>
    </xf>
    <xf numFmtId="0" fontId="51" fillId="0" borderId="91" xfId="115" applyFont="1" applyFill="1" applyBorder="1" applyAlignment="1">
      <alignment horizontal="left" vertical="center" wrapText="1"/>
      <protection/>
    </xf>
    <xf numFmtId="0" fontId="9" fillId="0" borderId="92" xfId="115" applyFont="1" applyFill="1" applyBorder="1" applyAlignment="1">
      <alignment horizontal="left" vertical="center" wrapText="1"/>
      <protection/>
    </xf>
    <xf numFmtId="0" fontId="51" fillId="0" borderId="92" xfId="115" applyFont="1" applyFill="1" applyBorder="1" applyAlignment="1">
      <alignment horizontal="left" vertical="center" wrapText="1"/>
      <protection/>
    </xf>
    <xf numFmtId="10" fontId="96" fillId="0" borderId="92" xfId="115" applyNumberFormat="1" applyFont="1" applyFill="1" applyBorder="1" applyAlignment="1">
      <alignment horizontal="left" vertical="center" wrapText="1"/>
      <protection/>
    </xf>
    <xf numFmtId="0" fontId="96" fillId="0" borderId="92" xfId="115" applyFont="1" applyFill="1" applyBorder="1" applyAlignment="1">
      <alignment horizontal="left" vertical="center" wrapText="1"/>
      <protection/>
    </xf>
    <xf numFmtId="0" fontId="16" fillId="0" borderId="92" xfId="115" applyFont="1" applyFill="1" applyBorder="1" applyAlignment="1">
      <alignment horizontal="left" vertical="center" wrapText="1"/>
      <protection/>
    </xf>
    <xf numFmtId="0" fontId="9" fillId="0" borderId="93" xfId="115" applyFont="1" applyFill="1" applyBorder="1" applyAlignment="1">
      <alignment horizontal="left" vertical="center" wrapText="1"/>
      <protection/>
    </xf>
    <xf numFmtId="2" fontId="102" fillId="0" borderId="94" xfId="0" applyNumberFormat="1" applyFont="1" applyBorder="1" applyAlignment="1">
      <alignment vertical="center"/>
    </xf>
    <xf numFmtId="168" fontId="102" fillId="0" borderId="95" xfId="0" applyNumberFormat="1" applyFont="1" applyBorder="1" applyAlignment="1">
      <alignment vertical="center"/>
    </xf>
    <xf numFmtId="2" fontId="102" fillId="0" borderId="34" xfId="0" applyNumberFormat="1" applyFont="1" applyBorder="1" applyAlignment="1">
      <alignment vertical="center"/>
    </xf>
    <xf numFmtId="168" fontId="102" fillId="0" borderId="34" xfId="0" applyNumberFormat="1" applyFont="1" applyBorder="1" applyAlignment="1">
      <alignment vertical="center"/>
    </xf>
    <xf numFmtId="168" fontId="102" fillId="0" borderId="35" xfId="0" applyNumberFormat="1" applyFont="1" applyBorder="1" applyAlignment="1">
      <alignment vertical="center"/>
    </xf>
    <xf numFmtId="2" fontId="101" fillId="0" borderId="28" xfId="0" applyNumberFormat="1" applyFont="1" applyBorder="1" applyAlignment="1">
      <alignment vertical="center"/>
    </xf>
    <xf numFmtId="168" fontId="101" fillId="0" borderId="30" xfId="0" applyNumberFormat="1" applyFont="1" applyBorder="1" applyAlignment="1">
      <alignment vertical="center"/>
    </xf>
    <xf numFmtId="2" fontId="102" fillId="0" borderId="28" xfId="0" applyNumberFormat="1" applyFont="1" applyBorder="1" applyAlignment="1">
      <alignment vertical="center"/>
    </xf>
    <xf numFmtId="168" fontId="102" fillId="0" borderId="28" xfId="0" applyNumberFormat="1" applyFont="1" applyBorder="1" applyAlignment="1">
      <alignment vertical="center"/>
    </xf>
    <xf numFmtId="2" fontId="102" fillId="0" borderId="86" xfId="0" applyNumberFormat="1" applyFont="1" applyBorder="1" applyAlignment="1">
      <alignment vertical="center"/>
    </xf>
    <xf numFmtId="168" fontId="102" fillId="0" borderId="87" xfId="0" applyNumberFormat="1" applyFont="1" applyBorder="1" applyAlignment="1">
      <alignment vertical="center"/>
    </xf>
    <xf numFmtId="2" fontId="101" fillId="0" borderId="86" xfId="0" applyNumberFormat="1" applyFont="1" applyBorder="1" applyAlignment="1">
      <alignment vertical="center"/>
    </xf>
    <xf numFmtId="168" fontId="101" fillId="0" borderId="87" xfId="0" applyNumberFormat="1" applyFont="1" applyBorder="1" applyAlignment="1">
      <alignment vertical="center"/>
    </xf>
    <xf numFmtId="168" fontId="96" fillId="0" borderId="87" xfId="0" applyNumberFormat="1" applyFont="1" applyBorder="1" applyAlignment="1">
      <alignment horizontal="center" vertical="center"/>
    </xf>
    <xf numFmtId="2" fontId="103" fillId="0" borderId="86" xfId="0" applyNumberFormat="1" applyFont="1" applyBorder="1" applyAlignment="1">
      <alignment vertical="center"/>
    </xf>
    <xf numFmtId="168" fontId="103" fillId="0" borderId="87" xfId="0" applyNumberFormat="1" applyFont="1" applyBorder="1" applyAlignment="1">
      <alignment vertical="center"/>
    </xf>
    <xf numFmtId="2" fontId="104" fillId="0" borderId="86" xfId="0" applyNumberFormat="1" applyFont="1" applyBorder="1" applyAlignment="1">
      <alignment vertical="center"/>
    </xf>
    <xf numFmtId="168" fontId="104" fillId="0" borderId="87" xfId="0" applyNumberFormat="1" applyFont="1" applyBorder="1" applyAlignment="1">
      <alignment vertical="center"/>
    </xf>
    <xf numFmtId="2" fontId="104" fillId="0" borderId="28" xfId="0" applyNumberFormat="1" applyFont="1" applyBorder="1" applyAlignment="1">
      <alignment vertical="center"/>
    </xf>
    <xf numFmtId="168" fontId="104" fillId="0" borderId="30" xfId="0" applyNumberFormat="1" applyFont="1" applyBorder="1" applyAlignment="1">
      <alignment vertical="center"/>
    </xf>
    <xf numFmtId="168" fontId="104" fillId="0" borderId="28" xfId="0" applyNumberFormat="1" applyFont="1" applyBorder="1" applyAlignment="1">
      <alignment vertical="center"/>
    </xf>
    <xf numFmtId="2" fontId="103" fillId="0" borderId="28" xfId="0" applyNumberFormat="1" applyFont="1" applyBorder="1" applyAlignment="1">
      <alignment vertical="center"/>
    </xf>
    <xf numFmtId="168" fontId="103" fillId="0" borderId="28" xfId="0" applyNumberFormat="1" applyFont="1" applyBorder="1" applyAlignment="1">
      <alignment vertical="center"/>
    </xf>
    <xf numFmtId="168" fontId="103" fillId="0" borderId="30" xfId="0" applyNumberFormat="1" applyFont="1" applyBorder="1" applyAlignment="1">
      <alignment vertical="center"/>
    </xf>
    <xf numFmtId="174" fontId="104" fillId="0" borderId="28" xfId="0" applyNumberFormat="1" applyFont="1" applyBorder="1" applyAlignment="1">
      <alignment vertical="center"/>
    </xf>
    <xf numFmtId="0" fontId="13" fillId="0" borderId="25" xfId="110" applyFont="1" applyBorder="1" applyAlignment="1">
      <alignment vertical="center"/>
      <protection/>
    </xf>
    <xf numFmtId="4" fontId="2" fillId="0" borderId="22" xfId="110" applyNumberFormat="1" applyFont="1" applyBorder="1" applyAlignment="1">
      <alignment horizontal="right" vertical="center" wrapText="1"/>
      <protection/>
    </xf>
    <xf numFmtId="4" fontId="13" fillId="0" borderId="34" xfId="110" applyNumberFormat="1" applyFont="1" applyFill="1" applyBorder="1" applyAlignment="1">
      <alignment horizontal="right" vertical="center" wrapText="1"/>
      <protection/>
    </xf>
    <xf numFmtId="14" fontId="4" fillId="0" borderId="0" xfId="118" applyNumberFormat="1" applyFont="1" applyAlignment="1">
      <alignment horizontal="left"/>
      <protection/>
    </xf>
    <xf numFmtId="0" fontId="4" fillId="0" borderId="0" xfId="118" applyFont="1" applyAlignment="1">
      <alignment horizontal="left" vertical="center"/>
      <protection/>
    </xf>
    <xf numFmtId="0" fontId="19" fillId="0" borderId="0" xfId="118" applyFont="1" applyAlignment="1">
      <alignment horizontal="left" vertical="center"/>
      <protection/>
    </xf>
    <xf numFmtId="0" fontId="7" fillId="0" borderId="0" xfId="118" applyFont="1" applyAlignment="1">
      <alignment horizontal="center" vertical="center"/>
      <protection/>
    </xf>
    <xf numFmtId="0" fontId="8" fillId="0" borderId="0" xfId="118" applyFont="1" applyAlignment="1">
      <alignment horizontal="left" vertical="center"/>
      <protection/>
    </xf>
    <xf numFmtId="0" fontId="13" fillId="0" borderId="0" xfId="118" applyFont="1" applyBorder="1" applyAlignment="1">
      <alignment horizontal="center" vertical="center" wrapText="1"/>
      <protection/>
    </xf>
    <xf numFmtId="0" fontId="2" fillId="0" borderId="0" xfId="118" applyFont="1" applyAlignment="1">
      <alignment horizontal="center" vertical="center"/>
      <protection/>
    </xf>
    <xf numFmtId="14" fontId="8" fillId="0" borderId="0" xfId="118" applyNumberFormat="1" applyFont="1" applyBorder="1" applyAlignment="1">
      <alignment horizontal="left"/>
      <protection/>
    </xf>
    <xf numFmtId="0" fontId="81" fillId="0" borderId="0" xfId="118" applyFont="1" applyBorder="1" applyAlignment="1">
      <alignment horizontal="center" vertical="center" wrapText="1"/>
      <protection/>
    </xf>
    <xf numFmtId="0" fontId="0" fillId="0" borderId="0" xfId="113" applyFont="1" applyFill="1" applyBorder="1" applyAlignment="1">
      <alignment vertical="center" wrapText="1"/>
      <protection/>
    </xf>
    <xf numFmtId="0" fontId="23" fillId="0" borderId="0" xfId="0" applyFont="1" applyFill="1" applyBorder="1" applyAlignment="1">
      <alignment/>
    </xf>
    <xf numFmtId="0" fontId="0" fillId="7" borderId="21" xfId="113" applyFont="1" applyFill="1" applyBorder="1" applyAlignment="1">
      <alignment vertical="center" wrapText="1"/>
      <protection/>
    </xf>
    <xf numFmtId="0" fontId="0" fillId="46" borderId="21" xfId="113" applyFont="1" applyFill="1" applyBorder="1" applyAlignment="1">
      <alignment vertical="center" wrapText="1"/>
      <protection/>
    </xf>
    <xf numFmtId="0" fontId="0" fillId="9" borderId="21" xfId="113" applyFont="1" applyFill="1" applyBorder="1" applyAlignment="1">
      <alignment vertical="center" wrapText="1"/>
      <protection/>
    </xf>
    <xf numFmtId="0" fontId="0" fillId="0" borderId="96" xfId="117" applyFont="1" applyFill="1" applyBorder="1" applyAlignment="1">
      <alignment horizontal="center" vertical="center" wrapText="1"/>
      <protection/>
    </xf>
    <xf numFmtId="0" fontId="0" fillId="0" borderId="97" xfId="117" applyFont="1" applyFill="1" applyBorder="1" applyAlignment="1">
      <alignment horizontal="center" vertical="center" wrapText="1"/>
      <protection/>
    </xf>
    <xf numFmtId="1" fontId="4" fillId="0" borderId="90" xfId="116" applyNumberFormat="1" applyFont="1" applyBorder="1" applyAlignment="1">
      <alignment horizontal="right" indent="1"/>
      <protection/>
    </xf>
    <xf numFmtId="14" fontId="80" fillId="0" borderId="47" xfId="118" applyNumberFormat="1" applyFont="1" applyFill="1" applyBorder="1" applyAlignment="1">
      <alignment horizontal="center" vertical="center" wrapText="1"/>
      <protection/>
    </xf>
    <xf numFmtId="0" fontId="79" fillId="0" borderId="36" xfId="118" applyFont="1" applyFill="1" applyBorder="1" applyAlignment="1">
      <alignment vertical="center"/>
      <protection/>
    </xf>
    <xf numFmtId="168" fontId="79" fillId="0" borderId="37" xfId="130" applyNumberFormat="1" applyFont="1" applyBorder="1" applyAlignment="1">
      <alignment horizontal="right"/>
    </xf>
    <xf numFmtId="168" fontId="92" fillId="0" borderId="37" xfId="130" applyNumberFormat="1" applyFont="1" applyBorder="1" applyAlignment="1">
      <alignment horizontal="right"/>
    </xf>
    <xf numFmtId="0" fontId="79" fillId="0" borderId="28" xfId="118" applyFont="1" applyFill="1" applyBorder="1" applyAlignment="1">
      <alignment vertical="center"/>
      <protection/>
    </xf>
    <xf numFmtId="168" fontId="79" fillId="0" borderId="30" xfId="130" applyNumberFormat="1" applyFont="1" applyBorder="1" applyAlignment="1">
      <alignment horizontal="right"/>
    </xf>
    <xf numFmtId="168" fontId="92" fillId="0" borderId="30" xfId="130" applyNumberFormat="1" applyFont="1" applyBorder="1" applyAlignment="1">
      <alignment horizontal="right"/>
    </xf>
    <xf numFmtId="3" fontId="81" fillId="0" borderId="50" xfId="118" applyNumberFormat="1" applyFont="1" applyFill="1" applyBorder="1" applyAlignment="1">
      <alignment vertical="center"/>
      <protection/>
    </xf>
    <xf numFmtId="168" fontId="81" fillId="0" borderId="53" xfId="130" applyNumberFormat="1" applyFont="1" applyBorder="1" applyAlignment="1">
      <alignment horizontal="right"/>
    </xf>
    <xf numFmtId="168" fontId="93" fillId="0" borderId="53" xfId="130" applyNumberFormat="1" applyFont="1" applyBorder="1" applyAlignment="1">
      <alignment horizontal="right"/>
    </xf>
    <xf numFmtId="0" fontId="7" fillId="0" borderId="0" xfId="118" applyFont="1" applyAlignment="1">
      <alignment vertical="center"/>
      <protection/>
    </xf>
    <xf numFmtId="168" fontId="79" fillId="0" borderId="28" xfId="118" applyNumberFormat="1" applyFont="1" applyBorder="1" applyAlignment="1">
      <alignment vertical="center"/>
      <protection/>
    </xf>
    <xf numFmtId="3" fontId="81" fillId="0" borderId="50" xfId="118" applyNumberFormat="1" applyFont="1" applyBorder="1" applyAlignment="1">
      <alignment horizontal="right" vertical="center"/>
      <protection/>
    </xf>
    <xf numFmtId="168" fontId="81" fillId="0" borderId="50" xfId="118" applyNumberFormat="1" applyFont="1" applyBorder="1" applyAlignment="1">
      <alignment vertical="center"/>
      <protection/>
    </xf>
    <xf numFmtId="168" fontId="81" fillId="0" borderId="53" xfId="118" applyNumberFormat="1" applyFont="1" applyBorder="1" applyAlignment="1">
      <alignment vertical="center"/>
      <protection/>
    </xf>
    <xf numFmtId="14" fontId="8" fillId="0" borderId="0" xfId="118" applyNumberFormat="1" applyFont="1" applyAlignment="1">
      <alignment horizontal="left"/>
      <protection/>
    </xf>
    <xf numFmtId="14" fontId="80" fillId="0" borderId="98" xfId="118" applyNumberFormat="1" applyFont="1" applyBorder="1" applyAlignment="1">
      <alignment horizontal="center" vertical="center" wrapText="1"/>
      <protection/>
    </xf>
    <xf numFmtId="14" fontId="80" fillId="0" borderId="99" xfId="118" applyNumberFormat="1" applyFont="1" applyBorder="1" applyAlignment="1">
      <alignment horizontal="center" vertical="center" wrapText="1"/>
      <protection/>
    </xf>
    <xf numFmtId="3" fontId="79" fillId="0" borderId="100" xfId="118" applyNumberFormat="1" applyFont="1" applyBorder="1" applyAlignment="1">
      <alignment vertical="center"/>
      <protection/>
    </xf>
    <xf numFmtId="3" fontId="81" fillId="0" borderId="101" xfId="118" applyNumberFormat="1" applyFont="1" applyBorder="1" applyAlignment="1">
      <alignment vertical="center"/>
      <protection/>
    </xf>
    <xf numFmtId="3" fontId="4" fillId="0" borderId="0" xfId="118" applyNumberFormat="1" applyFont="1" applyAlignment="1">
      <alignment vertical="center"/>
      <protection/>
    </xf>
    <xf numFmtId="168" fontId="13" fillId="0" borderId="0" xfId="118" applyNumberFormat="1" applyFont="1" applyAlignment="1">
      <alignment vertical="center"/>
      <protection/>
    </xf>
    <xf numFmtId="0" fontId="79" fillId="0" borderId="52" xfId="118" applyFont="1" applyBorder="1" applyAlignment="1">
      <alignment horizontal="center" vertical="center"/>
      <protection/>
    </xf>
    <xf numFmtId="169" fontId="79" fillId="0" borderId="52" xfId="118" applyNumberFormat="1" applyFont="1" applyBorder="1" applyAlignment="1">
      <alignment horizontal="center" vertical="center"/>
      <protection/>
    </xf>
    <xf numFmtId="168" fontId="79" fillId="0" borderId="54" xfId="118" applyNumberFormat="1" applyFont="1" applyBorder="1" applyAlignment="1">
      <alignment horizontal="center" vertical="center"/>
      <protection/>
    </xf>
    <xf numFmtId="0" fontId="79" fillId="0" borderId="28" xfId="118" applyFont="1" applyBorder="1" applyAlignment="1">
      <alignment horizontal="center" vertical="center"/>
      <protection/>
    </xf>
    <xf numFmtId="169" fontId="79" fillId="0" borderId="28" xfId="118" applyNumberFormat="1" applyFont="1" applyBorder="1" applyAlignment="1">
      <alignment horizontal="center" vertical="center"/>
      <protection/>
    </xf>
    <xf numFmtId="168" fontId="79" fillId="0" borderId="30" xfId="118" applyNumberFormat="1" applyFont="1" applyBorder="1" applyAlignment="1">
      <alignment horizontal="center" vertical="center"/>
      <protection/>
    </xf>
    <xf numFmtId="0" fontId="79" fillId="0" borderId="56" xfId="118" applyFont="1" applyBorder="1" applyAlignment="1">
      <alignment horizontal="center" vertical="center"/>
      <protection/>
    </xf>
    <xf numFmtId="169" fontId="79" fillId="0" borderId="56" xfId="118" applyNumberFormat="1" applyFont="1" applyBorder="1" applyAlignment="1">
      <alignment horizontal="center" vertical="center"/>
      <protection/>
    </xf>
    <xf numFmtId="168" fontId="79" fillId="0" borderId="57" xfId="118" applyNumberFormat="1" applyFont="1" applyBorder="1" applyAlignment="1">
      <alignment horizontal="center" vertical="center"/>
      <protection/>
    </xf>
    <xf numFmtId="0" fontId="79" fillId="0" borderId="102" xfId="118" applyFont="1" applyBorder="1" applyAlignment="1">
      <alignment horizontal="center" vertical="center"/>
      <protection/>
    </xf>
    <xf numFmtId="169" fontId="79" fillId="0" borderId="102" xfId="118" applyNumberFormat="1" applyFont="1" applyBorder="1" applyAlignment="1">
      <alignment horizontal="center" vertical="center"/>
      <protection/>
    </xf>
    <xf numFmtId="168" fontId="79" fillId="0" borderId="103" xfId="118" applyNumberFormat="1" applyFont="1" applyBorder="1" applyAlignment="1">
      <alignment horizontal="center" vertical="center"/>
      <protection/>
    </xf>
    <xf numFmtId="0" fontId="79" fillId="0" borderId="104" xfId="118" applyFont="1" applyBorder="1" applyAlignment="1">
      <alignment horizontal="center" vertical="center"/>
      <protection/>
    </xf>
    <xf numFmtId="169" fontId="79" fillId="0" borderId="104" xfId="118" applyNumberFormat="1" applyFont="1" applyBorder="1" applyAlignment="1">
      <alignment horizontal="center" vertical="center"/>
      <protection/>
    </xf>
    <xf numFmtId="168" fontId="79" fillId="0" borderId="105" xfId="118" applyNumberFormat="1" applyFont="1" applyBorder="1" applyAlignment="1">
      <alignment horizontal="center" vertical="center"/>
      <protection/>
    </xf>
    <xf numFmtId="168" fontId="14" fillId="0" borderId="35" xfId="110" applyNumberFormat="1" applyFont="1" applyFill="1" applyBorder="1" applyAlignment="1">
      <alignment horizontal="right" vertical="center"/>
      <protection/>
    </xf>
    <xf numFmtId="168" fontId="14" fillId="0" borderId="30" xfId="110" applyNumberFormat="1" applyFont="1" applyFill="1" applyBorder="1" applyAlignment="1">
      <alignment horizontal="right" vertical="center"/>
      <protection/>
    </xf>
    <xf numFmtId="168" fontId="14" fillId="0" borderId="30" xfId="110" applyNumberFormat="1" applyFont="1" applyBorder="1" applyAlignment="1">
      <alignment horizontal="right" vertical="center"/>
      <protection/>
    </xf>
    <xf numFmtId="168" fontId="14" fillId="0" borderId="23" xfId="110" applyNumberFormat="1" applyFont="1" applyFill="1" applyBorder="1" applyAlignment="1">
      <alignment horizontal="right" vertical="center"/>
      <protection/>
    </xf>
    <xf numFmtId="0" fontId="23" fillId="0" borderId="0" xfId="0" applyFont="1" applyAlignment="1">
      <alignment horizontal="left"/>
    </xf>
    <xf numFmtId="0" fontId="2" fillId="55" borderId="0" xfId="113" applyFont="1" applyFill="1">
      <alignment/>
      <protection/>
    </xf>
    <xf numFmtId="10" fontId="2" fillId="55" borderId="0" xfId="113" applyNumberFormat="1" applyFont="1" applyFill="1" applyAlignment="1">
      <alignment vertical="center"/>
      <protection/>
    </xf>
    <xf numFmtId="192" fontId="9" fillId="0" borderId="0" xfId="127" applyNumberFormat="1" applyFont="1" applyFill="1" applyBorder="1" applyAlignment="1">
      <alignment/>
    </xf>
    <xf numFmtId="192" fontId="104" fillId="0" borderId="28" xfId="0" applyNumberFormat="1" applyFont="1" applyBorder="1" applyAlignment="1">
      <alignment vertical="center"/>
    </xf>
    <xf numFmtId="10" fontId="104" fillId="0" borderId="87" xfId="0" applyNumberFormat="1" applyFont="1" applyBorder="1" applyAlignment="1">
      <alignment vertical="center"/>
    </xf>
    <xf numFmtId="168" fontId="101" fillId="0" borderId="57" xfId="0" applyNumberFormat="1" applyFont="1" applyBorder="1" applyAlignment="1">
      <alignment vertical="center"/>
    </xf>
    <xf numFmtId="0" fontId="51" fillId="0" borderId="90" xfId="115" applyFont="1" applyFill="1" applyBorder="1" applyAlignment="1">
      <alignment horizontal="left" vertical="center" wrapText="1"/>
      <protection/>
    </xf>
    <xf numFmtId="2" fontId="116" fillId="0" borderId="106" xfId="0" applyNumberFormat="1" applyFont="1" applyBorder="1" applyAlignment="1">
      <alignment vertical="center"/>
    </xf>
    <xf numFmtId="168" fontId="116" fillId="0" borderId="107" xfId="0" applyNumberFormat="1" applyFont="1" applyBorder="1" applyAlignment="1">
      <alignment vertical="center"/>
    </xf>
    <xf numFmtId="2" fontId="107" fillId="0" borderId="108" xfId="0" applyNumberFormat="1" applyFont="1" applyBorder="1" applyAlignment="1">
      <alignment vertical="center"/>
    </xf>
    <xf numFmtId="168" fontId="107" fillId="0" borderId="108" xfId="0" applyNumberFormat="1" applyFont="1" applyBorder="1" applyAlignment="1">
      <alignment vertical="center"/>
    </xf>
    <xf numFmtId="2" fontId="107" fillId="0" borderId="106" xfId="0" applyNumberFormat="1" applyFont="1" applyBorder="1" applyAlignment="1">
      <alignment vertical="center"/>
    </xf>
    <xf numFmtId="168" fontId="107" fillId="0" borderId="107" xfId="0" applyNumberFormat="1" applyFont="1" applyBorder="1" applyAlignment="1">
      <alignment vertical="center"/>
    </xf>
    <xf numFmtId="168" fontId="107" fillId="0" borderId="109" xfId="0" applyNumberFormat="1" applyFont="1" applyBorder="1" applyAlignment="1">
      <alignment vertical="center"/>
    </xf>
    <xf numFmtId="2" fontId="103" fillId="0" borderId="94" xfId="0" applyNumberFormat="1" applyFont="1" applyBorder="1" applyAlignment="1">
      <alignment vertical="center"/>
    </xf>
    <xf numFmtId="168" fontId="103" fillId="0" borderId="95" xfId="0" applyNumberFormat="1" applyFont="1" applyBorder="1" applyAlignment="1">
      <alignment vertical="center"/>
    </xf>
    <xf numFmtId="174" fontId="103" fillId="0" borderId="28" xfId="0" applyNumberFormat="1" applyFont="1" applyBorder="1" applyAlignment="1">
      <alignment vertical="center"/>
    </xf>
    <xf numFmtId="0" fontId="14" fillId="0" borderId="24" xfId="0" applyFont="1" applyFill="1" applyBorder="1" applyAlignment="1">
      <alignment horizontal="left" vertical="center" wrapText="1"/>
    </xf>
    <xf numFmtId="10" fontId="14" fillId="0" borderId="35" xfId="0" applyNumberFormat="1" applyFont="1" applyFill="1" applyBorder="1" applyAlignment="1">
      <alignment horizontal="right" vertical="center"/>
    </xf>
    <xf numFmtId="168" fontId="14" fillId="0" borderId="35" xfId="0" applyNumberFormat="1" applyFont="1" applyFill="1" applyBorder="1" applyAlignment="1">
      <alignment horizontal="right" vertical="center"/>
    </xf>
    <xf numFmtId="168" fontId="14" fillId="0" borderId="30" xfId="0" applyNumberFormat="1" applyFont="1" applyBorder="1" applyAlignment="1">
      <alignment horizontal="right" vertical="center"/>
    </xf>
    <xf numFmtId="168" fontId="14" fillId="0" borderId="30" xfId="0" applyNumberFormat="1" applyFont="1" applyFill="1" applyBorder="1" applyAlignment="1">
      <alignment horizontal="right" vertical="center"/>
    </xf>
    <xf numFmtId="168" fontId="0" fillId="0" borderId="30" xfId="127" applyNumberFormat="1" applyFont="1" applyFill="1" applyBorder="1" applyAlignment="1">
      <alignment horizontal="right" vertical="center"/>
    </xf>
    <xf numFmtId="168" fontId="0" fillId="0" borderId="30" xfId="0" applyNumberFormat="1" applyFont="1" applyFill="1" applyBorder="1" applyAlignment="1">
      <alignment horizontal="right" vertical="center"/>
    </xf>
    <xf numFmtId="168" fontId="0" fillId="0" borderId="30" xfId="0" applyNumberFormat="1" applyFont="1" applyFill="1" applyBorder="1" applyAlignment="1">
      <alignment vertical="center"/>
    </xf>
    <xf numFmtId="168" fontId="14" fillId="0" borderId="30" xfId="0" applyNumberFormat="1" applyFont="1" applyFill="1" applyBorder="1" applyAlignment="1">
      <alignment vertical="center"/>
    </xf>
    <xf numFmtId="168" fontId="0" fillId="0" borderId="30" xfId="0" applyNumberFormat="1" applyFont="1" applyFill="1" applyBorder="1" applyAlignment="1">
      <alignment vertical="center"/>
    </xf>
    <xf numFmtId="168" fontId="0" fillId="0" borderId="3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168" fontId="14" fillId="0" borderId="30" xfId="127" applyNumberFormat="1" applyFont="1" applyFill="1" applyBorder="1" applyAlignment="1">
      <alignment horizontal="right" vertical="center"/>
    </xf>
    <xf numFmtId="168" fontId="79" fillId="0" borderId="110" xfId="118" applyNumberFormat="1" applyFont="1" applyBorder="1" applyAlignment="1">
      <alignment vertical="center"/>
      <protection/>
    </xf>
    <xf numFmtId="168" fontId="81" fillId="0" borderId="111" xfId="118" applyNumberFormat="1" applyFont="1" applyBorder="1" applyAlignment="1">
      <alignment vertical="center"/>
      <protection/>
    </xf>
    <xf numFmtId="0" fontId="7" fillId="31" borderId="0" xfId="110" applyFont="1" applyFill="1" applyAlignment="1">
      <alignment horizontal="left" vertical="center"/>
      <protection/>
    </xf>
    <xf numFmtId="0" fontId="7" fillId="15" borderId="0" xfId="113" applyFont="1" applyFill="1" applyBorder="1" applyAlignment="1">
      <alignment horizontal="left" vertical="center"/>
      <protection/>
    </xf>
    <xf numFmtId="0" fontId="7" fillId="15" borderId="74" xfId="113" applyFont="1" applyFill="1" applyBorder="1" applyAlignment="1">
      <alignment horizontal="left" vertical="center"/>
      <protection/>
    </xf>
    <xf numFmtId="0" fontId="14" fillId="0" borderId="24" xfId="117" applyFont="1" applyFill="1" applyBorder="1" applyAlignment="1">
      <alignment horizontal="center" vertical="center" wrapText="1"/>
      <protection/>
    </xf>
    <xf numFmtId="0" fontId="14" fillId="0" borderId="31" xfId="117" applyFont="1" applyFill="1" applyBorder="1" applyAlignment="1">
      <alignment horizontal="center" vertical="center" wrapText="1"/>
      <protection/>
    </xf>
    <xf numFmtId="0" fontId="7" fillId="15" borderId="74" xfId="103" applyFont="1" applyFill="1" applyBorder="1" applyAlignment="1">
      <alignment horizontal="center" vertical="center" wrapText="1"/>
      <protection/>
    </xf>
    <xf numFmtId="0" fontId="5" fillId="0" borderId="24" xfId="117" applyFont="1" applyBorder="1" applyAlignment="1">
      <alignment horizontal="center" vertical="center" wrapText="1"/>
      <protection/>
    </xf>
    <xf numFmtId="0" fontId="5" fillId="0" borderId="25" xfId="117" applyFont="1" applyBorder="1" applyAlignment="1">
      <alignment horizontal="center" vertical="center" wrapText="1"/>
      <protection/>
    </xf>
    <xf numFmtId="0" fontId="5" fillId="0" borderId="34" xfId="117" applyFont="1" applyBorder="1" applyAlignment="1">
      <alignment horizontal="center" vertical="center" wrapText="1"/>
      <protection/>
    </xf>
    <xf numFmtId="0" fontId="5" fillId="0" borderId="22" xfId="117" applyFont="1" applyBorder="1" applyAlignment="1">
      <alignment horizontal="center" vertical="center" wrapText="1"/>
      <protection/>
    </xf>
    <xf numFmtId="0" fontId="5" fillId="0" borderId="35" xfId="117" applyFont="1" applyBorder="1" applyAlignment="1">
      <alignment horizontal="center" vertical="center" wrapText="1"/>
      <protection/>
    </xf>
    <xf numFmtId="0" fontId="14" fillId="0" borderId="112" xfId="117" applyFont="1" applyFill="1" applyBorder="1" applyAlignment="1">
      <alignment horizontal="center" vertical="center" wrapText="1"/>
      <protection/>
    </xf>
    <xf numFmtId="0" fontId="14" fillId="0" borderId="25" xfId="117" applyFont="1" applyFill="1" applyBorder="1" applyAlignment="1">
      <alignment horizontal="center" vertical="center" wrapText="1"/>
      <protection/>
    </xf>
    <xf numFmtId="0" fontId="15" fillId="0" borderId="0" xfId="103" applyFont="1" applyBorder="1" applyAlignment="1">
      <alignment horizontal="center" vertical="center" wrapText="1"/>
      <protection/>
    </xf>
    <xf numFmtId="0" fontId="93" fillId="0" borderId="0" xfId="112" applyFont="1" applyFill="1" applyBorder="1" applyAlignment="1">
      <alignment horizontal="left" vertical="center" wrapText="1"/>
      <protection/>
    </xf>
    <xf numFmtId="0" fontId="93" fillId="0" borderId="42" xfId="112" applyFont="1" applyFill="1" applyBorder="1" applyAlignment="1">
      <alignment horizontal="left" vertical="center" wrapText="1"/>
      <protection/>
    </xf>
    <xf numFmtId="0" fontId="7" fillId="56" borderId="74" xfId="103" applyFont="1" applyFill="1" applyBorder="1" applyAlignment="1">
      <alignment horizontal="center" vertical="center" wrapText="1"/>
      <protection/>
    </xf>
    <xf numFmtId="14" fontId="4" fillId="0" borderId="0" xfId="113" applyNumberFormat="1" applyFont="1" applyBorder="1" applyAlignment="1">
      <alignment horizontal="left"/>
      <protection/>
    </xf>
    <xf numFmtId="0" fontId="0" fillId="0" borderId="0" xfId="113" applyFont="1" applyFill="1" applyBorder="1" applyAlignment="1">
      <alignment horizontal="center" vertical="center" wrapText="1"/>
      <protection/>
    </xf>
    <xf numFmtId="0" fontId="7" fillId="56" borderId="0" xfId="113" applyFont="1" applyFill="1" applyAlignment="1">
      <alignment horizontal="left" vertical="center"/>
      <protection/>
    </xf>
    <xf numFmtId="0" fontId="21" fillId="15" borderId="0" xfId="110" applyFont="1" applyFill="1" applyAlignment="1">
      <alignment horizontal="left" vertical="center"/>
      <protection/>
    </xf>
    <xf numFmtId="0" fontId="8" fillId="31" borderId="74" xfId="110" applyFont="1" applyFill="1" applyBorder="1" applyAlignment="1">
      <alignment vertical="center"/>
      <protection/>
    </xf>
    <xf numFmtId="0" fontId="8" fillId="31" borderId="74" xfId="110" applyFont="1" applyFill="1" applyBorder="1" applyAlignment="1">
      <alignment horizontal="center" vertical="center"/>
      <protection/>
    </xf>
    <xf numFmtId="0" fontId="4" fillId="0" borderId="23" xfId="113" applyFont="1" applyBorder="1" applyAlignment="1">
      <alignment horizontal="center" vertical="center" wrapText="1"/>
      <protection/>
    </xf>
    <xf numFmtId="0" fontId="4" fillId="0" borderId="25" xfId="113" applyFont="1" applyBorder="1" applyAlignment="1">
      <alignment horizontal="center" vertical="center" wrapText="1"/>
      <protection/>
    </xf>
    <xf numFmtId="0" fontId="4" fillId="0" borderId="113" xfId="113" applyFont="1" applyBorder="1" applyAlignment="1">
      <alignment horizontal="center" vertical="center" wrapText="1"/>
      <protection/>
    </xf>
    <xf numFmtId="0" fontId="4" fillId="0" borderId="0" xfId="113" applyFont="1" applyAlignment="1">
      <alignment horizontal="left" vertical="center"/>
      <protection/>
    </xf>
    <xf numFmtId="0" fontId="43" fillId="5" borderId="38" xfId="0" applyFont="1" applyFill="1" applyBorder="1" applyAlignment="1">
      <alignment horizontal="center" vertical="center"/>
    </xf>
    <xf numFmtId="0" fontId="4" fillId="0" borderId="45" xfId="113" applyFont="1" applyBorder="1" applyAlignment="1">
      <alignment horizontal="center" vertical="center" wrapText="1"/>
      <protection/>
    </xf>
    <xf numFmtId="0" fontId="4" fillId="0" borderId="114" xfId="113" applyFont="1" applyBorder="1" applyAlignment="1">
      <alignment horizontal="center" vertical="center" wrapText="1"/>
      <protection/>
    </xf>
    <xf numFmtId="0" fontId="4" fillId="0" borderId="35" xfId="113" applyFont="1" applyBorder="1" applyAlignment="1">
      <alignment horizontal="center" vertical="center"/>
      <protection/>
    </xf>
    <xf numFmtId="0" fontId="4" fillId="0" borderId="91" xfId="113" applyFont="1" applyBorder="1" applyAlignment="1">
      <alignment horizontal="center" vertical="center"/>
      <protection/>
    </xf>
    <xf numFmtId="0" fontId="4" fillId="0" borderId="24" xfId="113" applyFont="1" applyBorder="1" applyAlignment="1">
      <alignment horizontal="center" vertical="center"/>
      <protection/>
    </xf>
    <xf numFmtId="0" fontId="43" fillId="5" borderId="38" xfId="0" applyFont="1" applyFill="1" applyBorder="1" applyAlignment="1">
      <alignment horizontal="left" vertical="center"/>
    </xf>
    <xf numFmtId="0" fontId="7" fillId="0" borderId="38" xfId="113" applyFont="1" applyBorder="1" applyAlignment="1">
      <alignment horizontal="center" vertical="center" wrapText="1"/>
      <protection/>
    </xf>
    <xf numFmtId="0" fontId="7" fillId="0" borderId="0" xfId="113" applyFont="1" applyAlignment="1">
      <alignment horizontal="left" vertical="center"/>
      <protection/>
    </xf>
    <xf numFmtId="0" fontId="18" fillId="23" borderId="0" xfId="113" applyFont="1" applyFill="1" applyAlignment="1">
      <alignment horizontal="left" vertical="center"/>
      <protection/>
    </xf>
    <xf numFmtId="0" fontId="8" fillId="0" borderId="94" xfId="115" applyFont="1" applyFill="1" applyBorder="1" applyAlignment="1">
      <alignment horizontal="center" vertical="center"/>
      <protection/>
    </xf>
    <xf numFmtId="0" fontId="8" fillId="0" borderId="95" xfId="115" applyFont="1" applyFill="1" applyBorder="1" applyAlignment="1">
      <alignment horizontal="center" vertical="center"/>
      <protection/>
    </xf>
    <xf numFmtId="0" fontId="8" fillId="0" borderId="34" xfId="115" applyFont="1" applyFill="1" applyBorder="1" applyAlignment="1">
      <alignment horizontal="center" vertical="center"/>
      <protection/>
    </xf>
    <xf numFmtId="0" fontId="8" fillId="0" borderId="35" xfId="115" applyFont="1" applyFill="1" applyBorder="1" applyAlignment="1">
      <alignment horizontal="center" vertical="center"/>
      <protection/>
    </xf>
    <xf numFmtId="0" fontId="8" fillId="0" borderId="42" xfId="115" applyFont="1" applyFill="1" applyBorder="1" applyAlignment="1">
      <alignment horizontal="center" vertical="center" wrapText="1"/>
      <protection/>
    </xf>
    <xf numFmtId="0" fontId="8" fillId="0" borderId="74" xfId="115" applyFont="1" applyFill="1" applyBorder="1" applyAlignment="1">
      <alignment horizontal="center" vertical="center" wrapText="1"/>
      <protection/>
    </xf>
    <xf numFmtId="0" fontId="16" fillId="56" borderId="74" xfId="111" applyFont="1" applyFill="1" applyBorder="1" applyAlignment="1">
      <alignment horizontal="center" vertical="center" wrapText="1"/>
      <protection/>
    </xf>
    <xf numFmtId="0" fontId="16" fillId="31" borderId="38" xfId="111" applyFont="1" applyFill="1" applyBorder="1" applyAlignment="1">
      <alignment horizontal="center" vertical="center" wrapText="1"/>
      <protection/>
    </xf>
    <xf numFmtId="0" fontId="0" fillId="0" borderId="115" xfId="109" applyBorder="1" applyAlignment="1">
      <alignment horizontal="center"/>
      <protection/>
    </xf>
    <xf numFmtId="0" fontId="16" fillId="31" borderId="74" xfId="111" applyFont="1" applyFill="1" applyBorder="1" applyAlignment="1">
      <alignment horizontal="center" vertical="center" wrapText="1"/>
      <protection/>
    </xf>
    <xf numFmtId="0" fontId="43" fillId="5" borderId="0" xfId="0" applyFont="1" applyFill="1" applyAlignment="1">
      <alignment horizontal="left" vertical="center"/>
    </xf>
    <xf numFmtId="14" fontId="4" fillId="0" borderId="116" xfId="118" applyNumberFormat="1" applyFont="1" applyBorder="1" applyAlignment="1">
      <alignment horizontal="left"/>
      <protection/>
    </xf>
    <xf numFmtId="0" fontId="18" fillId="9" borderId="0" xfId="118" applyFont="1" applyFill="1" applyAlignment="1">
      <alignment horizontal="left" vertical="center"/>
      <protection/>
    </xf>
    <xf numFmtId="0" fontId="15" fillId="0" borderId="117" xfId="118" applyFont="1" applyBorder="1" applyAlignment="1">
      <alignment horizontal="left" vertical="center" wrapText="1"/>
      <protection/>
    </xf>
    <xf numFmtId="0" fontId="80" fillId="0" borderId="118" xfId="118" applyFont="1" applyBorder="1" applyAlignment="1">
      <alignment horizontal="center" vertical="center" wrapText="1"/>
      <protection/>
    </xf>
    <xf numFmtId="0" fontId="80" fillId="0" borderId="72" xfId="118" applyFont="1" applyBorder="1" applyAlignment="1">
      <alignment horizontal="center" vertical="center" wrapText="1"/>
      <protection/>
    </xf>
    <xf numFmtId="14" fontId="80" fillId="0" borderId="54" xfId="118" applyNumberFormat="1" applyFont="1" applyBorder="1" applyAlignment="1">
      <alignment horizontal="center" vertical="center" wrapText="1"/>
      <protection/>
    </xf>
    <xf numFmtId="14" fontId="80" fillId="0" borderId="51" xfId="118" applyNumberFormat="1" applyFont="1" applyBorder="1" applyAlignment="1">
      <alignment horizontal="center" vertical="center" wrapText="1"/>
      <protection/>
    </xf>
    <xf numFmtId="14" fontId="80" fillId="0" borderId="119" xfId="118" applyNumberFormat="1" applyFont="1" applyBorder="1" applyAlignment="1">
      <alignment horizontal="center" vertical="center" wrapText="1"/>
      <protection/>
    </xf>
    <xf numFmtId="14" fontId="80" fillId="0" borderId="105" xfId="118" applyNumberFormat="1" applyFont="1" applyBorder="1" applyAlignment="1">
      <alignment horizontal="center" vertical="center" wrapText="1"/>
      <protection/>
    </xf>
    <xf numFmtId="0" fontId="7" fillId="7" borderId="0" xfId="118" applyFont="1" applyFill="1" applyAlignment="1">
      <alignment horizontal="left" vertical="center"/>
      <protection/>
    </xf>
  </cellXfs>
  <cellStyles count="130">
    <cellStyle name="Normal" xfId="0"/>
    <cellStyle name="100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" xfId="52"/>
    <cellStyle name="Currency [0]" xfId="53"/>
    <cellStyle name="Normal_AEOF1_2003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Hyperlink" xfId="73"/>
    <cellStyle name="Гиперссылка 2" xfId="74"/>
    <cellStyle name="Гиперссылка 3" xfId="75"/>
    <cellStyle name="Currency" xfId="76"/>
    <cellStyle name="Currency [0]" xfId="77"/>
    <cellStyle name="Заголовки до таблиць в бюлетень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2_2013_PR" xfId="100"/>
    <cellStyle name="Обычный 3" xfId="101"/>
    <cellStyle name="Обычный 4" xfId="102"/>
    <cellStyle name="Обычный 5" xfId="103"/>
    <cellStyle name="Обычный 5 2" xfId="104"/>
    <cellStyle name="Обычный 6" xfId="105"/>
    <cellStyle name="Обычный 7" xfId="106"/>
    <cellStyle name="Обычный 7 2" xfId="107"/>
    <cellStyle name="Обычный 8" xfId="108"/>
    <cellStyle name="Обычный_2009_PR" xfId="109"/>
    <cellStyle name="Обычный_Q1 2010" xfId="110"/>
    <cellStyle name="Обычный_Q1 2010 2" xfId="111"/>
    <cellStyle name="Обычный_Q1 2011_PR" xfId="112"/>
    <cellStyle name="Обычный_Аналіз_3q_09" xfId="113"/>
    <cellStyle name="Обычный_Аналіз_3q_09 2" xfId="114"/>
    <cellStyle name="Обычный_Исходники_Q2_2010" xfId="115"/>
    <cellStyle name="Обычный_Исходники_Q4_2011" xfId="116"/>
    <cellStyle name="Обычный_Книга1" xfId="117"/>
    <cellStyle name="Обычный_Книга3" xfId="118"/>
    <cellStyle name="Обычный_Лист1" xfId="119"/>
    <cellStyle name="Followed Hyperlink" xfId="120"/>
    <cellStyle name="Плохой" xfId="121"/>
    <cellStyle name="Плохой 2" xfId="122"/>
    <cellStyle name="Пояснение" xfId="123"/>
    <cellStyle name="Пояснение 2" xfId="124"/>
    <cellStyle name="Примечание" xfId="125"/>
    <cellStyle name="Примечание 2" xfId="126"/>
    <cellStyle name="Percent" xfId="127"/>
    <cellStyle name="Процентный 2" xfId="128"/>
    <cellStyle name="Процентный 2 2" xfId="129"/>
    <cellStyle name="Процентный 3" xfId="130"/>
    <cellStyle name="Процентный 4" xfId="131"/>
    <cellStyle name="Связанная ячейка" xfId="132"/>
    <cellStyle name="Связанная ячейка 2" xfId="133"/>
    <cellStyle name="Текст предупреждения" xfId="134"/>
    <cellStyle name="Текст предупреждения 2" xfId="135"/>
    <cellStyle name="Тысячи [0]_MM95 (3)" xfId="136"/>
    <cellStyle name="Тысячи_MM95 (3)" xfId="137"/>
    <cellStyle name="Comma" xfId="138"/>
    <cellStyle name="Comma [0]" xfId="139"/>
    <cellStyle name="Финансовый 2" xfId="140"/>
    <cellStyle name="Хороший" xfId="141"/>
    <cellStyle name="Хороший 2" xfId="142"/>
    <cellStyle name="Шапка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825"/>
          <c:w val="0.97975"/>
          <c:h val="0.9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Індекси!$I$2</c:f>
              <c:strCache>
                <c:ptCount val="1"/>
                <c:pt idx="0">
                  <c:v>2-й квартал 2015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CC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Індекси!$H$3:$H$20</c:f>
              <c:strCache/>
            </c:strRef>
          </c:cat>
          <c:val>
            <c:numRef>
              <c:f>Індекси!$I$3:$I$20</c:f>
              <c:numCache/>
            </c:numRef>
          </c:val>
        </c:ser>
        <c:ser>
          <c:idx val="0"/>
          <c:order val="1"/>
          <c:tx>
            <c:strRef>
              <c:f>Індекси!$J$2</c:f>
              <c:strCache>
                <c:ptCount val="1"/>
                <c:pt idx="0">
                  <c:v>Рік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Індекси!$H$3:$H$20</c:f>
              <c:strCache/>
            </c:strRef>
          </c:cat>
          <c:val>
            <c:numRef>
              <c:f>Індекси!$J$3:$J$20</c:f>
              <c:numCache/>
            </c:numRef>
          </c:val>
        </c:ser>
        <c:overlap val="-20"/>
        <c:gapWidth val="120"/>
        <c:axId val="42619451"/>
        <c:axId val="48030740"/>
      </c:barChart>
      <c:catAx>
        <c:axId val="42619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030740"/>
        <c:crosses val="autoZero"/>
        <c:auto val="1"/>
        <c:lblOffset val="0"/>
        <c:tickLblSkip val="1"/>
        <c:noMultiLvlLbl val="0"/>
      </c:catAx>
      <c:valAx>
        <c:axId val="48030740"/>
        <c:scaling>
          <c:orientation val="minMax"/>
          <c:max val="0.6"/>
          <c:min val="-0.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2619451"/>
        <c:crossesAt val="1"/>
        <c:crossBetween val="between"/>
        <c:dispUnits/>
        <c:majorUnit val="0.1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25"/>
          <c:y val="0.95475"/>
          <c:w val="0.3617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11"/>
          <c:w val="0.88825"/>
          <c:h val="0.8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Активи!$B$13:$E$13</c:f>
              <c:numCache/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Активи!$B$14:$E$14</c:f>
              <c:numCache/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Активи!$B$15:$E$15</c:f>
              <c:numCache/>
            </c:numRef>
          </c:val>
        </c:ser>
        <c:overlap val="100"/>
        <c:axId val="61901027"/>
        <c:axId val="20238332"/>
      </c:barChart>
      <c:catAx>
        <c:axId val="61901027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01027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825"/>
          <c:y val="0.866"/>
          <c:w val="0.53175"/>
          <c:h val="0.09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0425"/>
          <c:w val="0.8795"/>
          <c:h val="0.8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Активи!$A$58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Активи!$B$48:$E$48</c:f>
              <c:strCache/>
            </c:strRef>
          </c:cat>
          <c:val>
            <c:numRef>
              <c:f>Активи!$B$58:$E$58</c:f>
              <c:numCache/>
            </c:numRef>
          </c:val>
        </c:ser>
        <c:ser>
          <c:idx val="1"/>
          <c:order val="1"/>
          <c:tx>
            <c:strRef>
              <c:f>Активи!$A$59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Активи!$B$48:$E$48</c:f>
              <c:strCache/>
            </c:strRef>
          </c:cat>
          <c:val>
            <c:numRef>
              <c:f>Активи!$B$59:$E$59</c:f>
              <c:numCache/>
            </c:numRef>
          </c:val>
        </c:ser>
        <c:ser>
          <c:idx val="2"/>
          <c:order val="2"/>
          <c:tx>
            <c:strRef>
              <c:f>Активи!$A$60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Активи!$B$48:$E$48</c:f>
              <c:strCache/>
            </c:strRef>
          </c:cat>
          <c:val>
            <c:numRef>
              <c:f>Активи!$B$60:$E$60</c:f>
              <c:numCache/>
            </c:numRef>
          </c:val>
        </c:ser>
        <c:overlap val="100"/>
        <c:axId val="47927261"/>
        <c:axId val="28692166"/>
      </c:barChart>
      <c:catAx>
        <c:axId val="47927261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28692166"/>
        <c:crosses val="autoZero"/>
        <c:auto val="1"/>
        <c:lblOffset val="100"/>
        <c:tickLblSkip val="1"/>
        <c:noMultiLvlLbl val="0"/>
      </c:catAx>
      <c:valAx>
        <c:axId val="28692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27261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55"/>
          <c:y val="0.86825"/>
          <c:w val="0.53225"/>
          <c:h val="0.09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81"/>
          <c:w val="0.97075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 відкритих ІСІ'!$B$2</c:f>
              <c:strCache>
                <c:ptCount val="1"/>
                <c:pt idx="0">
                  <c:v>Чистий притік/відтік за період,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'Притік-відтік відкритих ІСІ'!$A$3:$A$15</c:f>
              <c:strCache/>
            </c:strRef>
          </c:cat>
          <c:val>
            <c:numRef>
              <c:f>'Притік-відтік відкритих ІСІ'!$B$3:$B$15</c:f>
              <c:numCache/>
            </c:numRef>
          </c:val>
        </c:ser>
        <c:axId val="56902903"/>
        <c:axId val="42364080"/>
      </c:barChart>
      <c:lineChart>
        <c:grouping val="standard"/>
        <c:varyColors val="0"/>
        <c:ser>
          <c:idx val="0"/>
          <c:order val="1"/>
          <c:tx>
            <c:strRef>
              <c:f>'Притік-відтік відкритих ІСІ'!$C$2</c:f>
              <c:strCache>
                <c:ptCount val="1"/>
                <c:pt idx="0">
                  <c:v>Кіл-ть фондів, щодо яких наявні дані за період**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'Притік-відтік відкритих ІСІ'!$C$3:$C$15</c:f>
              <c:numCache/>
            </c:numRef>
          </c:val>
          <c:smooth val="0"/>
        </c:ser>
        <c:axId val="45732401"/>
        <c:axId val="8938426"/>
      </c:line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64080"/>
        <c:crosses val="autoZero"/>
        <c:auto val="0"/>
        <c:lblOffset val="0"/>
        <c:tickLblSkip val="1"/>
        <c:noMultiLvlLbl val="0"/>
      </c:catAx>
      <c:valAx>
        <c:axId val="42364080"/>
        <c:scaling>
          <c:orientation val="minMax"/>
          <c:max val="2000"/>
          <c:min val="-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6"/>
              <c:y val="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903"/>
        <c:crossesAt val="1"/>
        <c:crossBetween val="between"/>
        <c:dispUnits/>
        <c:majorUnit val="2000"/>
      </c:valAx>
      <c:catAx>
        <c:axId val="45732401"/>
        <c:scaling>
          <c:orientation val="minMax"/>
        </c:scaling>
        <c:axPos val="b"/>
        <c:delete val="1"/>
        <c:majorTickMark val="out"/>
        <c:minorTickMark val="none"/>
        <c:tickLblPos val="nextTo"/>
        <c:crossAx val="8938426"/>
        <c:crosses val="autoZero"/>
        <c:auto val="0"/>
        <c:lblOffset val="100"/>
        <c:tickLblSkip val="1"/>
        <c:noMultiLvlLbl val="0"/>
      </c:catAx>
      <c:valAx>
        <c:axId val="8938426"/>
        <c:scaling>
          <c:orientation val="minMax"/>
          <c:max val="32"/>
          <c:min val="23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32401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"/>
          <c:y val="0.9195"/>
          <c:w val="0.855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5575"/>
          <c:w val="0.9715"/>
          <c:h val="0.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 відкритих ІСІ'!$A$18:$C$18</c:f>
              <c:strCache>
                <c:ptCount val="1"/>
                <c:pt idx="0">
                  <c:v>Чистий притік/відтік капіталу у 2-му кв. 2014-2015 рр., тис. грн.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'Притік-відтік відкритих ІСІ'!$A$19:$A$23</c:f>
              <c:strCache/>
            </c:strRef>
          </c:cat>
          <c:val>
            <c:numRef>
              <c:f>'Притік-відтік відкритих ІСІ'!$B$19:$B$23</c:f>
              <c:numCache/>
            </c:numRef>
          </c:val>
        </c:ser>
        <c:gapWidth val="130"/>
        <c:axId val="13336971"/>
        <c:axId val="52923876"/>
      </c:bar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3876"/>
        <c:crossesAt val="0"/>
        <c:auto val="0"/>
        <c:lblOffset val="0"/>
        <c:tickLblSkip val="1"/>
        <c:noMultiLvlLbl val="0"/>
      </c:catAx>
      <c:valAx>
        <c:axId val="52923876"/>
        <c:scaling>
          <c:orientation val="minMax"/>
          <c:max val="0"/>
          <c:min val="-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2"/>
              <c:y val="0.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6971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6552837"/>
        <c:axId val="58975534"/>
      </c:barChart>
      <c:catAx>
        <c:axId val="6552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552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61017759"/>
        <c:axId val="12288920"/>
      </c:bar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1017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43491417"/>
        <c:axId val="55878434"/>
      </c:bar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78434"/>
        <c:crosses val="autoZero"/>
        <c:auto val="0"/>
        <c:lblOffset val="100"/>
        <c:tickLblSkip val="1"/>
        <c:noMultiLvlLbl val="0"/>
      </c:catAx>
      <c:valAx>
        <c:axId val="5587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1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325"/>
          <c:w val="0.98425"/>
          <c:h val="0.8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Інвестори!$B$13:$B$14</c:f>
              <c:strCache>
                <c:ptCount val="1"/>
                <c:pt idx="0">
                  <c:v>Юридичні особи   резиденти 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(Інвестори!$A$15:$A$17,Інвестори!$A$19)</c:f>
              <c:strCache/>
            </c:strRef>
          </c:cat>
          <c:val>
            <c:numRef>
              <c:f>(Інвестори!$B$15:$B$17,Інвестори!$B$19)</c:f>
              <c:numCache/>
            </c:numRef>
          </c:val>
        </c:ser>
        <c:ser>
          <c:idx val="1"/>
          <c:order val="1"/>
          <c:tx>
            <c:strRef>
              <c:f>Інвестори!$C$13:$C$14</c:f>
              <c:strCache>
                <c:ptCount val="1"/>
                <c:pt idx="0">
                  <c:v>Юридичні особи  нерезиденти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(Інвестори!$A$15:$A$17,Інвестори!$A$19)</c:f>
              <c:strCache/>
            </c:strRef>
          </c:cat>
          <c:val>
            <c:numRef>
              <c:f>(Інвестори!$C$15:$C$17,Інвестори!$C$19)</c:f>
              <c:numCache/>
            </c:numRef>
          </c:val>
        </c:ser>
        <c:ser>
          <c:idx val="2"/>
          <c:order val="2"/>
          <c:tx>
            <c:strRef>
              <c:f>Інвестори!$D$13:$D$14</c:f>
              <c:strCache>
                <c:ptCount val="1"/>
                <c:pt idx="0">
                  <c:v> Фізичні особи   резиденти  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(Інвестори!$A$15:$A$17,Інвестори!$A$19)</c:f>
              <c:strCache/>
            </c:strRef>
          </c:cat>
          <c:val>
            <c:numRef>
              <c:f>(Інвестори!$D$15:$D$17,Інвестори!$D$19)</c:f>
              <c:numCache/>
            </c:numRef>
          </c:val>
        </c:ser>
        <c:ser>
          <c:idx val="3"/>
          <c:order val="3"/>
          <c:tx>
            <c:strRef>
              <c:f>Інвестори!$E$13:$E$14</c:f>
              <c:strCache>
                <c:ptCount val="1"/>
                <c:pt idx="0">
                  <c:v> Фізичні особи  нерезиденти 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(Інвестори!$A$15:$A$17,Інвестори!$A$19)</c:f>
              <c:strCache/>
            </c:strRef>
          </c:cat>
          <c:val>
            <c:numRef>
              <c:f>(Інвестори!$E$15:$E$17,Інвестори!$E$19)</c:f>
              <c:numCache/>
            </c:numRef>
          </c:val>
        </c:ser>
        <c:overlap val="100"/>
        <c:axId val="33143859"/>
        <c:axId val="29859276"/>
      </c:bar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</a:defRPr>
            </a:pPr>
          </a:p>
        </c:txPr>
        <c:crossAx val="29859276"/>
        <c:crosses val="autoZero"/>
        <c:auto val="1"/>
        <c:lblOffset val="100"/>
        <c:tickLblSkip val="1"/>
        <c:noMultiLvlLbl val="0"/>
      </c:catAx>
      <c:valAx>
        <c:axId val="29859276"/>
        <c:scaling>
          <c:orientation val="minMax"/>
        </c:scaling>
        <c:axPos val="l"/>
        <c:delete val="1"/>
        <c:majorTickMark val="out"/>
        <c:minorTickMark val="none"/>
        <c:tickLblPos val="nextTo"/>
        <c:crossAx val="33143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8635"/>
          <c:w val="0.76875"/>
          <c:h val="0.13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"/>
          <c:w val="0.9905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ІСІ'!$B$2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ІСІ'!$A$29:$A$33</c:f>
              <c:strCache/>
            </c:strRef>
          </c:cat>
          <c:val>
            <c:numRef>
              <c:f>'КУА та ІСІ'!$B$29:$B$33</c:f>
              <c:numCache/>
            </c:numRef>
          </c:val>
        </c:ser>
        <c:gapWidth val="80"/>
        <c:axId val="29623477"/>
        <c:axId val="65284702"/>
      </c:barChart>
      <c:lineChart>
        <c:grouping val="standard"/>
        <c:varyColors val="0"/>
        <c:ser>
          <c:idx val="0"/>
          <c:order val="1"/>
          <c:tx>
            <c:strRef>
              <c:f>'КУА та ІСІ'!$C$2</c:f>
              <c:strCache>
                <c:ptCount val="1"/>
                <c:pt idx="0">
                  <c:v>Кількість зареєстрованих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ІСІ'!$A$29:$A$33</c:f>
              <c:strCache/>
            </c:strRef>
          </c:cat>
          <c:val>
            <c:numRef>
              <c:f>'КУА та ІСІ'!$C$29:$C$33</c:f>
              <c:numCache/>
            </c:numRef>
          </c:val>
          <c:smooth val="0"/>
        </c:ser>
        <c:axId val="50691407"/>
        <c:axId val="53569480"/>
      </c:lineChart>
      <c:catAx>
        <c:axId val="29623477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84702"/>
        <c:crosses val="autoZero"/>
        <c:auto val="0"/>
        <c:lblOffset val="0"/>
        <c:tickLblSkip val="1"/>
        <c:noMultiLvlLbl val="0"/>
      </c:catAx>
      <c:valAx>
        <c:axId val="652847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3477"/>
        <c:crossesAt val="1"/>
        <c:crossBetween val="between"/>
        <c:dispUnits/>
      </c:valAx>
      <c:catAx>
        <c:axId val="50691407"/>
        <c:scaling>
          <c:orientation val="minMax"/>
        </c:scaling>
        <c:axPos val="b"/>
        <c:delete val="1"/>
        <c:majorTickMark val="out"/>
        <c:minorTickMark val="none"/>
        <c:tickLblPos val="nextTo"/>
        <c:crossAx val="53569480"/>
        <c:crosses val="autoZero"/>
        <c:auto val="0"/>
        <c:lblOffset val="100"/>
        <c:tickLblSkip val="1"/>
        <c:noMultiLvlLbl val="0"/>
      </c:catAx>
      <c:valAx>
        <c:axId val="535694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6914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"/>
          <c:y val="0"/>
          <c:w val="0.6025"/>
          <c:h val="0.09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Інтервальні ІСІ</a:t>
            </a:r>
          </a:p>
        </c:rich>
      </c:tx>
      <c:layout>
        <c:manualLayout>
          <c:xMode val="factor"/>
          <c:yMode val="factor"/>
          <c:x val="0.00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5"/>
          <c:y val="0.2785"/>
          <c:w val="0.54075"/>
          <c:h val="0.584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000000"/>
                        </a:solidFill>
                      </a:rPr>
                      <a:t>Цінні папери
74.53%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ІСІ'!$D$4:$D$10</c:f>
              <c:strCache/>
            </c:strRef>
          </c:cat>
          <c:val>
            <c:numRef>
              <c:f>'Структура активів_типи ІСІ'!$E$4:$E$10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Закриті ІСІ (крім венчурних)</a:t>
            </a:r>
          </a:p>
        </c:rich>
      </c:tx>
      <c:layout>
        <c:manualLayout>
          <c:xMode val="factor"/>
          <c:yMode val="factor"/>
          <c:x val="0.031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75"/>
          <c:y val="0.34425"/>
          <c:w val="0.5835"/>
          <c:h val="0.56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000000"/>
                        </a:solidFill>
                      </a:rPr>
                      <a:t>Цінні папери
45.44%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ІСІ'!$G$4:$G$11</c:f>
              <c:strCache/>
            </c:strRef>
          </c:cat>
          <c:val>
            <c:numRef>
              <c:f>'Структура активів_типи ІСІ'!$H$4:$H$11</c:f>
              <c:numCache/>
            </c:numRef>
          </c:val>
        </c:ser>
        <c:gapWidth val="100"/>
        <c:splitType val="pos"/>
        <c:splitPos val="4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Відкриті ІСІ</a:t>
            </a:r>
          </a:p>
        </c:rich>
      </c:tx>
      <c:layout>
        <c:manualLayout>
          <c:xMode val="factor"/>
          <c:yMode val="factor"/>
          <c:x val="0.006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5"/>
          <c:y val="0.2665"/>
          <c:w val="0.5625"/>
          <c:h val="0.588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000000"/>
                        </a:solidFill>
                      </a:rPr>
                      <a:t>Цінні папери
66.05%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ІСІ'!$A$4:$A$11</c:f>
              <c:strCache/>
            </c:strRef>
          </c:cat>
          <c:val>
            <c:numRef>
              <c:f>'Структура активів_типи ІСІ'!$B$4:$B$11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Усі ІСІ (крім венчурних)</a:t>
            </a:r>
          </a:p>
        </c:rich>
      </c:tx>
      <c:layout>
        <c:manualLayout>
          <c:xMode val="factor"/>
          <c:yMode val="factor"/>
          <c:x val="0.017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"/>
          <c:y val="0.319"/>
          <c:w val="0.5725"/>
          <c:h val="0.559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000000"/>
                        </a:solidFill>
                      </a:rPr>
                      <a:t>Цінні папери
45.78%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ІСІ'!$J$4:$J$12</c:f>
              <c:strCache/>
            </c:strRef>
          </c:cat>
          <c:val>
            <c:numRef>
              <c:f>'Структура активів_типи ІСІ'!$K$4:$K$12</c:f>
              <c:numCache/>
            </c:numRef>
          </c:val>
        </c:ser>
        <c:gapWidth val="100"/>
        <c:splitType val="pos"/>
        <c:splitPos val="5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Венчурні  ІСІ</a:t>
            </a:r>
          </a:p>
        </c:rich>
      </c:tx>
      <c:layout>
        <c:manualLayout>
          <c:xMode val="factor"/>
          <c:yMode val="factor"/>
          <c:x val="0.00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25"/>
          <c:y val="0.377"/>
          <c:w val="0.557"/>
          <c:h val="0.55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000000"/>
                        </a:solidFill>
                      </a:rPr>
                      <a:t>Цінні папери 23.83%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ІСІ'!$A$71:$A$80</c:f>
              <c:strCache/>
            </c:strRef>
          </c:cat>
          <c:val>
            <c:numRef>
              <c:f>'Структура активів_типи ІСІ'!$B$71:$B$81</c:f>
              <c:numCache/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'Доходність ІСІ та ін.'!#REF!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'Доходність ІСІ та ін.'!#REF!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'Доходність ІСІ та ін.'!#REF!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'Доходність ІСІ та ін.'!#REF!</c:f>
              <c:numCache>
                <c:ptCount val="1"/>
                <c:pt idx="0">
                  <c:v>1</c:v>
                </c:pt>
              </c:numCache>
            </c:numRef>
          </c:val>
        </c:ser>
        <c:axId val="298029"/>
        <c:axId val="2682262"/>
      </c:barChart>
      <c:catAx>
        <c:axId val="29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2682262"/>
        <c:crosses val="autoZero"/>
        <c:auto val="1"/>
        <c:lblOffset val="100"/>
        <c:tickLblSkip val="1"/>
        <c:noMultiLvlLbl val="0"/>
      </c:catAx>
      <c:valAx>
        <c:axId val="2682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98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'Доходність ІСІ та ін.'!#REF!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'Доходність ІСІ та ін.'!#REF!</c:f>
              <c:numCache>
                <c:ptCount val="1"/>
                <c:pt idx="0">
                  <c:v>1</c:v>
                </c:pt>
              </c:numCache>
            </c:numRef>
          </c:val>
        </c:ser>
        <c:axId val="24140359"/>
        <c:axId val="15936640"/>
      </c:bar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5936640"/>
        <c:crosses val="autoZero"/>
        <c:auto val="1"/>
        <c:lblOffset val="100"/>
        <c:tickLblSkip val="1"/>
        <c:noMultiLvlLbl val="0"/>
      </c:catAx>
      <c:valAx>
        <c:axId val="15936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4140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'Доходність ІСІ та ін.'!#REF!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'Доходність ІСІ та ін.'!#REF!</c:f>
              <c:numCache>
                <c:ptCount val="1"/>
                <c:pt idx="0">
                  <c:v>1</c:v>
                </c:pt>
              </c:numCache>
            </c:numRef>
          </c:val>
        </c:ser>
        <c:axId val="9212033"/>
        <c:axId val="15799434"/>
      </c:bar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9434"/>
        <c:crosses val="autoZero"/>
        <c:auto val="0"/>
        <c:lblOffset val="100"/>
        <c:tickLblSkip val="1"/>
        <c:noMultiLvlLbl val="0"/>
      </c:catAx>
      <c:valAx>
        <c:axId val="15799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12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'Доходність ІСІ та ін.'!#REF!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'Доходність ІСІ та ін.'!#REF!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'Доходність ІСІ та ін.'!#REF!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'Доходність ІСІ та ін.'!#REF!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25"/>
          <c:y val="0.11175"/>
          <c:w val="0.512"/>
          <c:h val="0.68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'Динаміка видів фондів'!$O$13:$R$13</c:f>
              <c:strCache/>
            </c:strRef>
          </c:cat>
          <c:val>
            <c:numRef>
              <c:f>'Динаміка видів фондів'!$O$14:$R$14</c:f>
              <c:numCache/>
            </c:numRef>
          </c:val>
        </c:ser>
        <c:firstSliceAng val="15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7977179"/>
        <c:axId val="4685748"/>
      </c:bar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7977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0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'Доходність ІСІ та ін.'!$G$2</c:f>
              <c:strCache>
                <c:ptCount val="1"/>
                <c:pt idx="0">
                  <c:v>2 квартал 2015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CCCC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'Доходність ІСІ та ін.'!$F$3:$F$19</c:f>
              <c:strCache/>
            </c:strRef>
          </c:cat>
          <c:val>
            <c:numRef>
              <c:f>'Доходність ІСІ та ін.'!$G$3:$G$19</c:f>
              <c:numCache/>
            </c:numRef>
          </c:val>
        </c:ser>
        <c:ser>
          <c:idx val="0"/>
          <c:order val="1"/>
          <c:tx>
            <c:strRef>
              <c:f>'Доходність ІСІ та ін.'!$H$2</c:f>
              <c:strCache>
                <c:ptCount val="1"/>
                <c:pt idx="0">
                  <c:v>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'Доходність ІСІ та ін.'!$F$3:$F$19</c:f>
              <c:strCache/>
            </c:strRef>
          </c:cat>
          <c:val>
            <c:numRef>
              <c:f>'Доходність ІСІ та ін.'!$H$3:$H$19</c:f>
              <c:numCache/>
            </c:numRef>
          </c:val>
        </c:ser>
        <c:ser>
          <c:idx val="2"/>
          <c:order val="2"/>
          <c:tx>
            <c:strRef>
              <c:f>'Доходність ІСІ та ін.'!$I$2</c:f>
              <c:strCache>
                <c:ptCount val="1"/>
                <c:pt idx="0">
                  <c:v>Рік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'Доходність ІСІ та ін.'!$I$3:$I$19</c:f>
              <c:numCache/>
            </c:numRef>
          </c:val>
        </c:ser>
        <c:overlap val="-20"/>
        <c:gapWidth val="120"/>
        <c:axId val="42171733"/>
        <c:axId val="44001278"/>
      </c:barChart>
      <c:catAx>
        <c:axId val="4217173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01278"/>
        <c:crosses val="autoZero"/>
        <c:auto val="1"/>
        <c:lblOffset val="0"/>
        <c:tickLblSkip val="1"/>
        <c:noMultiLvlLbl val="0"/>
      </c:catAx>
      <c:valAx>
        <c:axId val="44001278"/>
        <c:scaling>
          <c:orientation val="minMax"/>
          <c:max val="1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71733"/>
        <c:crossesAt val="1"/>
        <c:crossBetween val="between"/>
        <c:dispUnits/>
        <c:majorUnit val="0.2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875"/>
          <c:y val="0.9425"/>
          <c:w val="0.664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39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"/>
          <c:y val="0.2075"/>
          <c:w val="0.35975"/>
          <c:h val="0.7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управлінні'!$A$22:$A$24</c:f>
              <c:strCache/>
            </c:strRef>
          </c:cat>
          <c:val>
            <c:numRef>
              <c:f>'НПФ в управлінні'!$F$22:$F$24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>
        <c:manualLayout>
          <c:xMode val="factor"/>
          <c:yMode val="factor"/>
          <c:x val="-0.08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75"/>
          <c:y val="0.1865"/>
          <c:w val="0.4005"/>
          <c:h val="0.7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31.03.2015</a:t>
            </a:r>
          </a:p>
        </c:rich>
      </c:tx>
      <c:layout>
        <c:manualLayout>
          <c:xMode val="factor"/>
          <c:yMode val="factor"/>
          <c:x val="-0.07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"/>
          <c:y val="0.1955"/>
          <c:w val="0.42"/>
          <c:h val="0.708"/>
        </c:manualLayout>
      </c:layout>
      <c:pieChart>
        <c:varyColors val="1"/>
        <c:ser>
          <c:idx val="0"/>
          <c:order val="0"/>
          <c:tx>
            <c:strRef>
              <c:f>'НПФ в управлінні'!$A$57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управлінні'!$B$53:$F$53</c:f>
              <c:strCache/>
            </c:strRef>
          </c:cat>
          <c:val>
            <c:numRef>
              <c:f>'НПФ в управлінні'!$B$57:$F$57</c:f>
              <c:numCache/>
            </c:numRef>
          </c:val>
        </c:ser>
        <c:firstSliceAng val="1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30.06.2015</a:t>
            </a:r>
          </a:p>
        </c:rich>
      </c:tx>
      <c:layout>
        <c:manualLayout>
          <c:xMode val="factor"/>
          <c:yMode val="factor"/>
          <c:x val="-0.017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75"/>
          <c:y val="0.19275"/>
          <c:w val="0.36975"/>
          <c:h val="0.68925"/>
        </c:manualLayout>
      </c:layout>
      <c:pieChart>
        <c:varyColors val="1"/>
        <c:ser>
          <c:idx val="0"/>
          <c:order val="0"/>
          <c:tx>
            <c:strRef>
              <c:f>'НПФ в управлінні'!$A$50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управлінні'!$B$46:$F$46</c:f>
              <c:strCache/>
            </c:strRef>
          </c:cat>
          <c:val>
            <c:numRef>
              <c:f>'НПФ в управлінні'!$B$50:$F$50</c:f>
              <c:numCache/>
            </c:numRef>
          </c:val>
        </c:ser>
        <c:firstSliceAng val="10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>
        <c:manualLayout>
          <c:xMode val="factor"/>
          <c:yMode val="factor"/>
          <c:x val="-0.09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5225"/>
          <c:w val="0.57925"/>
          <c:h val="0.6557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управлінні'!$B$138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Цінні папери
51.4%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управлінні'!$A$139:$A$146</c:f>
              <c:strCache/>
            </c:strRef>
          </c:cat>
          <c:val>
            <c:numRef>
              <c:f>'НПФ в управлінні'!$B$139:$B$146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>
        <c:manualLayout>
          <c:xMode val="factor"/>
          <c:yMode val="factor"/>
          <c:x val="-0.053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26475"/>
          <c:w val="0.57275"/>
          <c:h val="0.661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управлінні'!$C$138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Цінні папери
57.5%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управлінні'!$A$139:$A$146</c:f>
              <c:strCache/>
            </c:strRef>
          </c:cat>
          <c:val>
            <c:numRef>
              <c:f>'НПФ в управлінні'!$C$139:$C$146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>
        <c:manualLayout>
          <c:xMode val="factor"/>
          <c:yMode val="factor"/>
          <c:x val="0.01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5"/>
          <c:y val="0.20425"/>
          <c:w val="0.601"/>
          <c:h val="0.6677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управлінні'!$D$138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Цінні папери
71.9%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управлінні'!$A$139:$A$146</c:f>
              <c:strCache/>
            </c:strRef>
          </c:cat>
          <c:val>
            <c:numRef>
              <c:f>'НПФ в управлінні'!$D$139:$D$146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30.06.2014</a:t>
            </a:r>
          </a:p>
        </c:rich>
      </c:tx>
      <c:layout>
        <c:manualLayout>
          <c:xMode val="factor"/>
          <c:yMode val="factor"/>
          <c:x val="0.016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5"/>
          <c:y val="0.18425"/>
          <c:w val="0.4225"/>
          <c:h val="0.73"/>
        </c:manualLayout>
      </c:layout>
      <c:pieChart>
        <c:varyColors val="1"/>
        <c:ser>
          <c:idx val="0"/>
          <c:order val="0"/>
          <c:tx>
            <c:strRef>
              <c:f>'НПФ в управлінні'!$A$64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'НПФ в управлінні'!$B$53:$F$53</c:f>
              <c:strCache/>
            </c:strRef>
          </c:cat>
          <c:val>
            <c:numRef>
              <c:f>'НПФ в управлінні'!$B$64:$F$64</c:f>
              <c:numCache/>
            </c:numRef>
          </c:val>
        </c:ser>
        <c:firstSliceAng val="1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25"/>
          <c:y val="0.17375"/>
          <c:w val="0.3255"/>
          <c:h val="0.62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('Динаміка видів фондів'!$C$19:$E$19,'Динаміка видів фондів'!$G$19)</c:f>
              <c:strCache/>
            </c:strRef>
          </c:cat>
          <c:val>
            <c:numRef>
              <c:f>('Динаміка видів фондів'!$C$24:$E$24,'Динаміка видів фондів'!$G$24)</c:f>
              <c:numCache/>
            </c:numRef>
          </c:val>
        </c:ser>
        <c:firstSliceAng val="16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управлінні'!$A$23:$A$25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'[21]НПФ в управлінні'!$D$23:$D$25</c:f>
              <c:numCache>
                <c:ptCount val="3"/>
                <c:pt idx="0">
                  <c:v>507421071.9962</c:v>
                </c:pt>
                <c:pt idx="1">
                  <c:v>121304708.1476</c:v>
                </c:pt>
                <c:pt idx="2">
                  <c:v>96717808.63890001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управлінні'!$A$15:$A$17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'[21]НПФ в управлінні'!$C$15:$C$17</c:f>
              <c:numCache>
                <c:ptCount val="3"/>
                <c:pt idx="0">
                  <c:v>61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управлінні'!$A$57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управлінні'!$B$53:$F$53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управлінні'!$B$57:$F$57</c:f>
              <c:numCache>
                <c:ptCount val="5"/>
                <c:pt idx="0">
                  <c:v>285526037.58000004</c:v>
                </c:pt>
                <c:pt idx="1">
                  <c:v>421180487.60320014</c:v>
                </c:pt>
                <c:pt idx="2">
                  <c:v>19762531.3266</c:v>
                </c:pt>
                <c:pt idx="3">
                  <c:v>18584942.470000003</c:v>
                </c:pt>
                <c:pt idx="4">
                  <c:v>28859872.850000013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управлінні'!$A$50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управлінні'!$B$50:$F$50</c:f>
              <c:numCache>
                <c:ptCount val="5"/>
                <c:pt idx="0">
                  <c:v>323051429.755</c:v>
                </c:pt>
                <c:pt idx="1">
                  <c:v>357062826.07610005</c:v>
                </c:pt>
                <c:pt idx="2">
                  <c:v>14691033.2616</c:v>
                </c:pt>
                <c:pt idx="3">
                  <c:v>20791491.740000002</c:v>
                </c:pt>
                <c:pt idx="4">
                  <c:v>9846807.95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управлінні'!$A$47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управлінні'!$B$47:$F$47</c:f>
              <c:numCache>
                <c:ptCount val="5"/>
                <c:pt idx="0">
                  <c:v>229558585.405</c:v>
                </c:pt>
                <c:pt idx="1">
                  <c:v>242577520.9496</c:v>
                </c:pt>
                <c:pt idx="2">
                  <c:v>13583652.921600001</c:v>
                </c:pt>
                <c:pt idx="3">
                  <c:v>15740552.9</c:v>
                </c:pt>
                <c:pt idx="4">
                  <c:v>5960759.82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управлінні'!$A$48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управлінні'!$B$48:$F$48</c:f>
              <c:numCache>
                <c:ptCount val="5"/>
                <c:pt idx="0">
                  <c:v>59025156.58999999</c:v>
                </c:pt>
                <c:pt idx="1">
                  <c:v>60661123.0876</c:v>
                </c:pt>
                <c:pt idx="2">
                  <c:v>1107380.34</c:v>
                </c:pt>
                <c:pt idx="3">
                  <c:v>0</c:v>
                </c:pt>
                <c:pt idx="4">
                  <c:v>511048.13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управлінні'!$A$49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управлінні'!$B$49:$F$49</c:f>
              <c:numCache>
                <c:ptCount val="5"/>
                <c:pt idx="0">
                  <c:v>34467687.760000005</c:v>
                </c:pt>
                <c:pt idx="1">
                  <c:v>53824182.0389</c:v>
                </c:pt>
                <c:pt idx="2">
                  <c:v>0</c:v>
                </c:pt>
                <c:pt idx="3">
                  <c:v>5050938.84</c:v>
                </c:pt>
                <c:pt idx="4">
                  <c:v>3375000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управлінні'!$A$23:$A$25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'[21]НПФ в управлінні'!$D$23:$D$25</c:f>
              <c:numCache>
                <c:ptCount val="3"/>
                <c:pt idx="0">
                  <c:v>507421071.9962</c:v>
                </c:pt>
                <c:pt idx="1">
                  <c:v>121304708.1476</c:v>
                </c:pt>
                <c:pt idx="2">
                  <c:v>96717808.63890001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управлінні'!$A$15:$A$17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'[21]НПФ в управлінні'!$C$15:$C$17</c:f>
              <c:numCache>
                <c:ptCount val="3"/>
                <c:pt idx="0">
                  <c:v>61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управлінні'!$A$57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управлінні'!$B$53:$F$53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управлінні'!$B$57:$F$57</c:f>
              <c:numCache>
                <c:ptCount val="5"/>
                <c:pt idx="0">
                  <c:v>285526037.58000004</c:v>
                </c:pt>
                <c:pt idx="1">
                  <c:v>421180487.60320014</c:v>
                </c:pt>
                <c:pt idx="2">
                  <c:v>19762531.3266</c:v>
                </c:pt>
                <c:pt idx="3">
                  <c:v>18584942.470000003</c:v>
                </c:pt>
                <c:pt idx="4">
                  <c:v>28859872.850000013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12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275"/>
          <c:y val="0.142"/>
          <c:w val="0.36025"/>
          <c:h val="0.6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Регіони!$H$22:$H$28</c:f>
              <c:strCache/>
            </c:strRef>
          </c:cat>
          <c:val>
            <c:numRef>
              <c:f>Регіони!$I$22:$I$28</c:f>
              <c:numCache/>
            </c:numRef>
          </c:val>
        </c:ser>
        <c:firstSliceAng val="2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управлінні'!$A$50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управлінні'!$B$50:$F$50</c:f>
              <c:numCache>
                <c:ptCount val="5"/>
                <c:pt idx="0">
                  <c:v>323051429.755</c:v>
                </c:pt>
                <c:pt idx="1">
                  <c:v>357062826.07610005</c:v>
                </c:pt>
                <c:pt idx="2">
                  <c:v>14691033.2616</c:v>
                </c:pt>
                <c:pt idx="3">
                  <c:v>20791491.740000002</c:v>
                </c:pt>
                <c:pt idx="4">
                  <c:v>9846807.95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управлінні'!$A$47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управлінні'!$B$47:$F$47</c:f>
              <c:numCache>
                <c:ptCount val="5"/>
                <c:pt idx="0">
                  <c:v>229558585.405</c:v>
                </c:pt>
                <c:pt idx="1">
                  <c:v>242577520.9496</c:v>
                </c:pt>
                <c:pt idx="2">
                  <c:v>13583652.921600001</c:v>
                </c:pt>
                <c:pt idx="3">
                  <c:v>15740552.9</c:v>
                </c:pt>
                <c:pt idx="4">
                  <c:v>5960759.82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управлінні'!$A$48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управлінні'!$B$48:$F$48</c:f>
              <c:numCache>
                <c:ptCount val="5"/>
                <c:pt idx="0">
                  <c:v>59025156.58999999</c:v>
                </c:pt>
                <c:pt idx="1">
                  <c:v>60661123.0876</c:v>
                </c:pt>
                <c:pt idx="2">
                  <c:v>1107380.34</c:v>
                </c:pt>
                <c:pt idx="3">
                  <c:v>0</c:v>
                </c:pt>
                <c:pt idx="4">
                  <c:v>511048.13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'[21]НПФ в управлінні'!$A$49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'[21]НПФ в управлінні'!$B$46:$F$46</c:f>
              <c:strCache>
                <c:ptCount val="5"/>
                <c:pt idx="0">
                  <c:v>Грошові кошти</c:v>
                </c:pt>
                <c:pt idx="1">
                  <c:v>Цінні папери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'[21]НПФ в управлінні'!$B$49:$F$49</c:f>
              <c:numCache>
                <c:ptCount val="5"/>
                <c:pt idx="0">
                  <c:v>34467687.760000005</c:v>
                </c:pt>
                <c:pt idx="1">
                  <c:v>53824182.0389</c:v>
                </c:pt>
                <c:pt idx="2">
                  <c:v>0</c:v>
                </c:pt>
                <c:pt idx="3">
                  <c:v>5050938.84</c:v>
                </c:pt>
                <c:pt idx="4">
                  <c:v>3375000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975"/>
          <c:w val="0.96375"/>
          <c:h val="0.7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'СК в управлінні'!$B$2</c:f>
              <c:strCache>
                <c:ptCount val="1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'СК в управлінні'!$A$3:$A$12</c:f>
              <c:strCache/>
            </c:strRef>
          </c:cat>
          <c:val>
            <c:numRef>
              <c:f>'СК в управлінні'!$B$3:$B$12</c:f>
              <c:numCache/>
            </c:numRef>
          </c:val>
        </c:ser>
        <c:ser>
          <c:idx val="0"/>
          <c:order val="1"/>
          <c:tx>
            <c:strRef>
              <c:f>'СК в управлінні'!$C$2</c:f>
              <c:strCache>
                <c:ptCount val="1"/>
                <c:pt idx="0">
                  <c:v>Кількість СК, активи яких передано в управління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'СК в управлінні'!$A$3:$A$12</c:f>
              <c:strCache/>
            </c:strRef>
          </c:cat>
          <c:val>
            <c:numRef>
              <c:f>'СК в управлінні'!$C$3:$C$12</c:f>
              <c:numCache/>
            </c:numRef>
          </c:val>
        </c:ser>
        <c:axId val="60467183"/>
        <c:axId val="7333736"/>
      </c:barChart>
      <c:lineChart>
        <c:grouping val="standard"/>
        <c:varyColors val="0"/>
        <c:ser>
          <c:idx val="2"/>
          <c:order val="2"/>
          <c:tx>
            <c:strRef>
              <c:f>'СК в управлінні'!$D$2</c:f>
              <c:strCache>
                <c:ptCount val="1"/>
                <c:pt idx="0">
                  <c:v>Активи СК в управлінні, млн. грн. (ліва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'СК в управлінні'!$A$3:$A$12</c:f>
              <c:strCache/>
            </c:strRef>
          </c:cat>
          <c:val>
            <c:numRef>
              <c:f>'СК в управлінні'!$D$3:$D$12</c:f>
              <c:numCache/>
            </c:numRef>
          </c:val>
          <c:smooth val="0"/>
        </c:ser>
        <c:axId val="66003625"/>
        <c:axId val="57161714"/>
      </c:line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33736"/>
        <c:crosses val="autoZero"/>
        <c:auto val="0"/>
        <c:lblOffset val="100"/>
        <c:tickLblSkip val="1"/>
        <c:noMultiLvlLbl val="0"/>
      </c:catAx>
      <c:valAx>
        <c:axId val="7333736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7183"/>
        <c:crossesAt val="1"/>
        <c:crossBetween val="between"/>
        <c:dispUnits/>
      </c:valAx>
      <c:catAx>
        <c:axId val="66003625"/>
        <c:scaling>
          <c:orientation val="minMax"/>
        </c:scaling>
        <c:axPos val="b"/>
        <c:delete val="1"/>
        <c:majorTickMark val="out"/>
        <c:minorTickMark val="none"/>
        <c:tickLblPos val="nextTo"/>
        <c:crossAx val="57161714"/>
        <c:crosses val="autoZero"/>
        <c:auto val="0"/>
        <c:lblOffset val="100"/>
        <c:tickLblSkip val="1"/>
        <c:noMultiLvlLbl val="0"/>
      </c:catAx>
      <c:valAx>
        <c:axId val="57161714"/>
        <c:scaling>
          <c:orientation val="minMax"/>
          <c:max val="64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3625"/>
        <c:crosses val="max"/>
        <c:crossBetween val="between"/>
        <c:dispUnits/>
        <c:majorUnit val="8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5"/>
          <c:y val="0.802"/>
          <c:w val="0.85475"/>
          <c:h val="0.1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13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13625"/>
          <c:w val="0.35775"/>
          <c:h val="0.66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Регіони!$E$22:$E$28</c:f>
              <c:strCache/>
            </c:strRef>
          </c:cat>
          <c:val>
            <c:numRef>
              <c:f>Регіони!$F$22:$F$28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Активи ІСІ</a:t>
            </a:r>
          </a:p>
        </c:rich>
      </c:tx>
      <c:layout>
        <c:manualLayout>
          <c:xMode val="factor"/>
          <c:yMode val="factor"/>
          <c:x val="0.00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4125"/>
          <c:w val="0.7205"/>
          <c:h val="0.586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Активи!$B$19</c:f>
              <c:strCache>
                <c:ptCount val="1"/>
                <c:pt idx="0">
                  <c:v>30.06.2015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Крім венчурних
5.63%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Активи!$A$20:$A$23</c:f>
              <c:strCache/>
            </c:strRef>
          </c:cat>
          <c:val>
            <c:numRef>
              <c:f>Активи!$B$20:$B$23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875"/>
          <c:w val="0.92275"/>
          <c:h val="0.7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Активи!$B$8:$E$8</c:f>
              <c:numCache/>
            </c:numRef>
          </c:val>
        </c:ser>
        <c:ser>
          <c:idx val="0"/>
          <c:order val="1"/>
          <c:tx>
            <c:strRef>
              <c:f>Активи!$A$7</c:f>
              <c:strCache>
                <c:ptCount val="1"/>
                <c:pt idx="0">
                  <c:v>Невенчурні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Активи!$B$7:$E$7</c:f>
              <c:numCache/>
            </c:numRef>
          </c:val>
        </c:ser>
        <c:overlap val="100"/>
        <c:axId val="12363273"/>
        <c:axId val="44160594"/>
      </c:bar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  <c:max val="2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32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63273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75"/>
          <c:y val="0.8665"/>
          <c:w val="0.3292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ВЧА ІСІ</a:t>
            </a:r>
          </a:p>
        </c:rich>
      </c:tx>
      <c:layout>
        <c:manualLayout>
          <c:xMode val="factor"/>
          <c:yMode val="factor"/>
          <c:x val="-0.013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26975"/>
          <c:w val="0.647"/>
          <c:h val="0.6112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Активи!$B$65</c:f>
              <c:strCache>
                <c:ptCount val="1"/>
                <c:pt idx="0">
                  <c:v>30.06.2015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Крім венчурних
5.91%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Активи!$A$66:$A$69</c:f>
              <c:strCache/>
            </c:strRef>
          </c:cat>
          <c:val>
            <c:numRef>
              <c:f>Активи!$B$66:$B$69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3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4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5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6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7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8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9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0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1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2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3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4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5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6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7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8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49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50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51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52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53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54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55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56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57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58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59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60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61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62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63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64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65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66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67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68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69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70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71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72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73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74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75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76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77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78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79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80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81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82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83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84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85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86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87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88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89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90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91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92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93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94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95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96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9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0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1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2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3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4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5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6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7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8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9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0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1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2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3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4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5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6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7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8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9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0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1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2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3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4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5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6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7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8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9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0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1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2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3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4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5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6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7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8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9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0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1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2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3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4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5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6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7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8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9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0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1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2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3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4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5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6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7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8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9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0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1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2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3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4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5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6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7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8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9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0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1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2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3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4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5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6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7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8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9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0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1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2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3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4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5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6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7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8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9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0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1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2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3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4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5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6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7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8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9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0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1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2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3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4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5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6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7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8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9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0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1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2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3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4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5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6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7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8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9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0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1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2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3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4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5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6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7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8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9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0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1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2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3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4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5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6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7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8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9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0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1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2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3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4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5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6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7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8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9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0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1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2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3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4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5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6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7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8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9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0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1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2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3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4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5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6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7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8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9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0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1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2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3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4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5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6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7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8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89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0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1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2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3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4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5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6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7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8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9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0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1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2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3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4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5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6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7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8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09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0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1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2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3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4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5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6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7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8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19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20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21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22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23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24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25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26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27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28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29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0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1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2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3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4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5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6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7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8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9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0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1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2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3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4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5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6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7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8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9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0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1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2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3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4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5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6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7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8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9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60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61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62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63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64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65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66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67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68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69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70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71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72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73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74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75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76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77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78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79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80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81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82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83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84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14</xdr:col>
      <xdr:colOff>323850</xdr:colOff>
      <xdr:row>20</xdr:row>
      <xdr:rowOff>0</xdr:rowOff>
    </xdr:to>
    <xdr:graphicFrame>
      <xdr:nvGraphicFramePr>
        <xdr:cNvPr id="385" name="Диаграмма 33"/>
        <xdr:cNvGraphicFramePr/>
      </xdr:nvGraphicFramePr>
      <xdr:xfrm>
        <a:off x="6562725" y="304800"/>
        <a:ext cx="72199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0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2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3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4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5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6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7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8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59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0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1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2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3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4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5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6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7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8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69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0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1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2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3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4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5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6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7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8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79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0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1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2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3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4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5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6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7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8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89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0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1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2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3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4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5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6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7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8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99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0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1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2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3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4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5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6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7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8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09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10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11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12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13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1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1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1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1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1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1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2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2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2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2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2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2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2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2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2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2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3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3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3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3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3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3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3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3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3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3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4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4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4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4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4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4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4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4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4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4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5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5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5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5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5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5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5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5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5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5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6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6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6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6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6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6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6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6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6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6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7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7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7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7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7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7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7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7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7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7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8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8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8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8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8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8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8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8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8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8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9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9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9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9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9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9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9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9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9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9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0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0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0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0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0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0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0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0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0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0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1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1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1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1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1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1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1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1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1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1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2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2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2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2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2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2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2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2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2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2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3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3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3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3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3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3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3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3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3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3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4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4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4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4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4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4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4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4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4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4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5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5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5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5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5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5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5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5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5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5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6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6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6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6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6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6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6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6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6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6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7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7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7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67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7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7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7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7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7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7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8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69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0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1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2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3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4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4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4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4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4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4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4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4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4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4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5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5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5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5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5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5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5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5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5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5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6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6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6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6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6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6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6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6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6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6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7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7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7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7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7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7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7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7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7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7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8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8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8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8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8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8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8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8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8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8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9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9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9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9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9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9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9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9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9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9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0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0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02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03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04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05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06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07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08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09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10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11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12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13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14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15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16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17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18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19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0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1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2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3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4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5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6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7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8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29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30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31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32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33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34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35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36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37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38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39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40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41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42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43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44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45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46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47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48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49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50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51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52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53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54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55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56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57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58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59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60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61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62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63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64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865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6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6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6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6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7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7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7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7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7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7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7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7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7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7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8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8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8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8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8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8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8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8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8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8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9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9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9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9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9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9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9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9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9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9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0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0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0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0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0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0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0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0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0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0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1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1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1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1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1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1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1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1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1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1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2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2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2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2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2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2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2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2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2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92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25</xdr:row>
      <xdr:rowOff>9525</xdr:rowOff>
    </xdr:from>
    <xdr:to>
      <xdr:col>7</xdr:col>
      <xdr:colOff>1028700</xdr:colOff>
      <xdr:row>40</xdr:row>
      <xdr:rowOff>142875</xdr:rowOff>
    </xdr:to>
    <xdr:graphicFrame>
      <xdr:nvGraphicFramePr>
        <xdr:cNvPr id="1" name="Диаграмма 1"/>
        <xdr:cNvGraphicFramePr/>
      </xdr:nvGraphicFramePr>
      <xdr:xfrm>
        <a:off x="3429000" y="5734050"/>
        <a:ext cx="5219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28575</xdr:rowOff>
    </xdr:from>
    <xdr:to>
      <xdr:col>4</xdr:col>
      <xdr:colOff>590550</xdr:colOff>
      <xdr:row>40</xdr:row>
      <xdr:rowOff>133350</xdr:rowOff>
    </xdr:to>
    <xdr:graphicFrame>
      <xdr:nvGraphicFramePr>
        <xdr:cNvPr id="2" name="Диаграмма 2"/>
        <xdr:cNvGraphicFramePr/>
      </xdr:nvGraphicFramePr>
      <xdr:xfrm>
        <a:off x="0" y="5753100"/>
        <a:ext cx="48958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4</xdr:col>
      <xdr:colOff>295275</xdr:colOff>
      <xdr:row>84</xdr:row>
      <xdr:rowOff>38100</xdr:rowOff>
    </xdr:to>
    <xdr:graphicFrame>
      <xdr:nvGraphicFramePr>
        <xdr:cNvPr id="3" name="Диаграмма 3"/>
        <xdr:cNvGraphicFramePr/>
      </xdr:nvGraphicFramePr>
      <xdr:xfrm>
        <a:off x="0" y="13287375"/>
        <a:ext cx="460057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542925</xdr:colOff>
      <xdr:row>67</xdr:row>
      <xdr:rowOff>38100</xdr:rowOff>
    </xdr:from>
    <xdr:to>
      <xdr:col>8</xdr:col>
      <xdr:colOff>66675</xdr:colOff>
      <xdr:row>84</xdr:row>
      <xdr:rowOff>38100</xdr:rowOff>
    </xdr:to>
    <xdr:graphicFrame>
      <xdr:nvGraphicFramePr>
        <xdr:cNvPr id="4" name="Диаграмма 4"/>
        <xdr:cNvGraphicFramePr/>
      </xdr:nvGraphicFramePr>
      <xdr:xfrm>
        <a:off x="3743325" y="13296900"/>
        <a:ext cx="50482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4</xdr:col>
      <xdr:colOff>561975</xdr:colOff>
      <xdr:row>120</xdr:row>
      <xdr:rowOff>95250</xdr:rowOff>
    </xdr:to>
    <xdr:graphicFrame>
      <xdr:nvGraphicFramePr>
        <xdr:cNvPr id="5" name="Диаграмма 5"/>
        <xdr:cNvGraphicFramePr/>
      </xdr:nvGraphicFramePr>
      <xdr:xfrm>
        <a:off x="0" y="19335750"/>
        <a:ext cx="486727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923925</xdr:colOff>
      <xdr:row>104</xdr:row>
      <xdr:rowOff>0</xdr:rowOff>
    </xdr:from>
    <xdr:to>
      <xdr:col>8</xdr:col>
      <xdr:colOff>304800</xdr:colOff>
      <xdr:row>120</xdr:row>
      <xdr:rowOff>85725</xdr:rowOff>
    </xdr:to>
    <xdr:graphicFrame>
      <xdr:nvGraphicFramePr>
        <xdr:cNvPr id="6" name="Диаграмма 358"/>
        <xdr:cNvGraphicFramePr/>
      </xdr:nvGraphicFramePr>
      <xdr:xfrm>
        <a:off x="4124325" y="19335750"/>
        <a:ext cx="49053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47625</xdr:colOff>
      <xdr:row>120</xdr:row>
      <xdr:rowOff>28575</xdr:rowOff>
    </xdr:from>
    <xdr:to>
      <xdr:col>6</xdr:col>
      <xdr:colOff>438150</xdr:colOff>
      <xdr:row>136</xdr:row>
      <xdr:rowOff>133350</xdr:rowOff>
    </xdr:to>
    <xdr:graphicFrame>
      <xdr:nvGraphicFramePr>
        <xdr:cNvPr id="7" name="Диаграмма 359"/>
        <xdr:cNvGraphicFramePr/>
      </xdr:nvGraphicFramePr>
      <xdr:xfrm>
        <a:off x="2143125" y="21955125"/>
        <a:ext cx="48101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84</xdr:row>
      <xdr:rowOff>0</xdr:rowOff>
    </xdr:from>
    <xdr:to>
      <xdr:col>6</xdr:col>
      <xdr:colOff>304800</xdr:colOff>
      <xdr:row>101</xdr:row>
      <xdr:rowOff>19050</xdr:rowOff>
    </xdr:to>
    <xdr:graphicFrame>
      <xdr:nvGraphicFramePr>
        <xdr:cNvPr id="8" name="Диаграмма 10"/>
        <xdr:cNvGraphicFramePr/>
      </xdr:nvGraphicFramePr>
      <xdr:xfrm>
        <a:off x="2095500" y="16011525"/>
        <a:ext cx="4724400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8</xdr:row>
      <xdr:rowOff>0</xdr:rowOff>
    </xdr:from>
    <xdr:to>
      <xdr:col>10</xdr:col>
      <xdr:colOff>447675</xdr:colOff>
      <xdr:row>8</xdr:row>
      <xdr:rowOff>0</xdr:rowOff>
    </xdr:to>
    <xdr:graphicFrame>
      <xdr:nvGraphicFramePr>
        <xdr:cNvPr id="1" name="Диаграмма 1"/>
        <xdr:cNvGraphicFramePr/>
      </xdr:nvGraphicFramePr>
      <xdr:xfrm>
        <a:off x="3324225" y="2228850"/>
        <a:ext cx="5800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7</xdr:col>
      <xdr:colOff>142875</xdr:colOff>
      <xdr:row>8</xdr:row>
      <xdr:rowOff>0</xdr:rowOff>
    </xdr:to>
    <xdr:graphicFrame>
      <xdr:nvGraphicFramePr>
        <xdr:cNvPr id="2" name="Диаграмма 2"/>
        <xdr:cNvGraphicFramePr/>
      </xdr:nvGraphicFramePr>
      <xdr:xfrm>
        <a:off x="0" y="2228850"/>
        <a:ext cx="665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8</xdr:row>
      <xdr:rowOff>0</xdr:rowOff>
    </xdr:from>
    <xdr:to>
      <xdr:col>7</xdr:col>
      <xdr:colOff>19050</xdr:colOff>
      <xdr:row>8</xdr:row>
      <xdr:rowOff>0</xdr:rowOff>
    </xdr:to>
    <xdr:graphicFrame>
      <xdr:nvGraphicFramePr>
        <xdr:cNvPr id="3" name="Диаграмма 3"/>
        <xdr:cNvGraphicFramePr/>
      </xdr:nvGraphicFramePr>
      <xdr:xfrm>
        <a:off x="38100" y="2228850"/>
        <a:ext cx="6496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8</xdr:row>
      <xdr:rowOff>0</xdr:rowOff>
    </xdr:from>
    <xdr:to>
      <xdr:col>10</xdr:col>
      <xdr:colOff>142875</xdr:colOff>
      <xdr:row>8</xdr:row>
      <xdr:rowOff>0</xdr:rowOff>
    </xdr:to>
    <xdr:graphicFrame>
      <xdr:nvGraphicFramePr>
        <xdr:cNvPr id="4" name="Диаграмма 4"/>
        <xdr:cNvGraphicFramePr/>
      </xdr:nvGraphicFramePr>
      <xdr:xfrm>
        <a:off x="3152775" y="2228850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390525</xdr:colOff>
      <xdr:row>8</xdr:row>
      <xdr:rowOff>0</xdr:rowOff>
    </xdr:to>
    <xdr:graphicFrame>
      <xdr:nvGraphicFramePr>
        <xdr:cNvPr id="5" name="Диаграмма 5"/>
        <xdr:cNvGraphicFramePr/>
      </xdr:nvGraphicFramePr>
      <xdr:xfrm>
        <a:off x="0" y="2228850"/>
        <a:ext cx="3124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809625</xdr:colOff>
      <xdr:row>8</xdr:row>
      <xdr:rowOff>0</xdr:rowOff>
    </xdr:from>
    <xdr:to>
      <xdr:col>8</xdr:col>
      <xdr:colOff>742950</xdr:colOff>
      <xdr:row>8</xdr:row>
      <xdr:rowOff>0</xdr:rowOff>
    </xdr:to>
    <xdr:graphicFrame>
      <xdr:nvGraphicFramePr>
        <xdr:cNvPr id="6" name="Диаграмма 6"/>
        <xdr:cNvGraphicFramePr/>
      </xdr:nvGraphicFramePr>
      <xdr:xfrm>
        <a:off x="2581275" y="2228850"/>
        <a:ext cx="5419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8</xdr:row>
      <xdr:rowOff>0</xdr:rowOff>
    </xdr:from>
    <xdr:to>
      <xdr:col>12</xdr:col>
      <xdr:colOff>57150</xdr:colOff>
      <xdr:row>8</xdr:row>
      <xdr:rowOff>0</xdr:rowOff>
    </xdr:to>
    <xdr:graphicFrame>
      <xdr:nvGraphicFramePr>
        <xdr:cNvPr id="7" name="Диаграмма 7"/>
        <xdr:cNvGraphicFramePr/>
      </xdr:nvGraphicFramePr>
      <xdr:xfrm>
        <a:off x="7715250" y="2228850"/>
        <a:ext cx="2505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590550</xdr:colOff>
      <xdr:row>12</xdr:row>
      <xdr:rowOff>0</xdr:rowOff>
    </xdr:from>
    <xdr:to>
      <xdr:col>10</xdr:col>
      <xdr:colOff>447675</xdr:colOff>
      <xdr:row>12</xdr:row>
      <xdr:rowOff>0</xdr:rowOff>
    </xdr:to>
    <xdr:graphicFrame>
      <xdr:nvGraphicFramePr>
        <xdr:cNvPr id="8" name="Диаграмма 1"/>
        <xdr:cNvGraphicFramePr/>
      </xdr:nvGraphicFramePr>
      <xdr:xfrm>
        <a:off x="3324225" y="2943225"/>
        <a:ext cx="58007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7</xdr:col>
      <xdr:colOff>142875</xdr:colOff>
      <xdr:row>12</xdr:row>
      <xdr:rowOff>0</xdr:rowOff>
    </xdr:to>
    <xdr:graphicFrame>
      <xdr:nvGraphicFramePr>
        <xdr:cNvPr id="9" name="Диаграмма 2"/>
        <xdr:cNvGraphicFramePr/>
      </xdr:nvGraphicFramePr>
      <xdr:xfrm>
        <a:off x="0" y="2943225"/>
        <a:ext cx="66579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12</xdr:row>
      <xdr:rowOff>0</xdr:rowOff>
    </xdr:from>
    <xdr:to>
      <xdr:col>7</xdr:col>
      <xdr:colOff>19050</xdr:colOff>
      <xdr:row>12</xdr:row>
      <xdr:rowOff>0</xdr:rowOff>
    </xdr:to>
    <xdr:graphicFrame>
      <xdr:nvGraphicFramePr>
        <xdr:cNvPr id="10" name="Диаграмма 3"/>
        <xdr:cNvGraphicFramePr/>
      </xdr:nvGraphicFramePr>
      <xdr:xfrm>
        <a:off x="38100" y="2943225"/>
        <a:ext cx="6496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419100</xdr:colOff>
      <xdr:row>12</xdr:row>
      <xdr:rowOff>0</xdr:rowOff>
    </xdr:from>
    <xdr:to>
      <xdr:col>10</xdr:col>
      <xdr:colOff>142875</xdr:colOff>
      <xdr:row>12</xdr:row>
      <xdr:rowOff>0</xdr:rowOff>
    </xdr:to>
    <xdr:graphicFrame>
      <xdr:nvGraphicFramePr>
        <xdr:cNvPr id="11" name="Диаграмма 4"/>
        <xdr:cNvGraphicFramePr/>
      </xdr:nvGraphicFramePr>
      <xdr:xfrm>
        <a:off x="3152775" y="2943225"/>
        <a:ext cx="5667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3</xdr:col>
      <xdr:colOff>390525</xdr:colOff>
      <xdr:row>12</xdr:row>
      <xdr:rowOff>0</xdr:rowOff>
    </xdr:to>
    <xdr:graphicFrame>
      <xdr:nvGraphicFramePr>
        <xdr:cNvPr id="12" name="Диаграмма 5"/>
        <xdr:cNvGraphicFramePr/>
      </xdr:nvGraphicFramePr>
      <xdr:xfrm>
        <a:off x="0" y="2943225"/>
        <a:ext cx="3124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809625</xdr:colOff>
      <xdr:row>12</xdr:row>
      <xdr:rowOff>0</xdr:rowOff>
    </xdr:from>
    <xdr:to>
      <xdr:col>8</xdr:col>
      <xdr:colOff>742950</xdr:colOff>
      <xdr:row>12</xdr:row>
      <xdr:rowOff>0</xdr:rowOff>
    </xdr:to>
    <xdr:graphicFrame>
      <xdr:nvGraphicFramePr>
        <xdr:cNvPr id="13" name="Диаграмма 6"/>
        <xdr:cNvGraphicFramePr/>
      </xdr:nvGraphicFramePr>
      <xdr:xfrm>
        <a:off x="2581275" y="2943225"/>
        <a:ext cx="54197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457200</xdr:colOff>
      <xdr:row>12</xdr:row>
      <xdr:rowOff>0</xdr:rowOff>
    </xdr:from>
    <xdr:to>
      <xdr:col>12</xdr:col>
      <xdr:colOff>57150</xdr:colOff>
      <xdr:row>12</xdr:row>
      <xdr:rowOff>0</xdr:rowOff>
    </xdr:to>
    <xdr:graphicFrame>
      <xdr:nvGraphicFramePr>
        <xdr:cNvPr id="14" name="Диаграмма 7"/>
        <xdr:cNvGraphicFramePr/>
      </xdr:nvGraphicFramePr>
      <xdr:xfrm>
        <a:off x="7715250" y="2943225"/>
        <a:ext cx="2505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38100</xdr:colOff>
      <xdr:row>0</xdr:row>
      <xdr:rowOff>314325</xdr:rowOff>
    </xdr:from>
    <xdr:to>
      <xdr:col>16</xdr:col>
      <xdr:colOff>533400</xdr:colOff>
      <xdr:row>15</xdr:row>
      <xdr:rowOff>0</xdr:rowOff>
    </xdr:to>
    <xdr:graphicFrame>
      <xdr:nvGraphicFramePr>
        <xdr:cNvPr id="15" name="Диаграмма 8"/>
        <xdr:cNvGraphicFramePr/>
      </xdr:nvGraphicFramePr>
      <xdr:xfrm>
        <a:off x="6553200" y="314325"/>
        <a:ext cx="6581775" cy="3114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295275</xdr:rowOff>
    </xdr:from>
    <xdr:to>
      <xdr:col>14</xdr:col>
      <xdr:colOff>581025</xdr:colOff>
      <xdr:row>33</xdr:row>
      <xdr:rowOff>104775</xdr:rowOff>
    </xdr:to>
    <xdr:graphicFrame>
      <xdr:nvGraphicFramePr>
        <xdr:cNvPr id="1" name="Диаграмма 2"/>
        <xdr:cNvGraphicFramePr/>
      </xdr:nvGraphicFramePr>
      <xdr:xfrm>
        <a:off x="3914775" y="295275"/>
        <a:ext cx="71532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9525</xdr:rowOff>
    </xdr:from>
    <xdr:to>
      <xdr:col>19</xdr:col>
      <xdr:colOff>19050</xdr:colOff>
      <xdr:row>16</xdr:row>
      <xdr:rowOff>85725</xdr:rowOff>
    </xdr:to>
    <xdr:graphicFrame>
      <xdr:nvGraphicFramePr>
        <xdr:cNvPr id="1" name="Диаграмма 1"/>
        <xdr:cNvGraphicFramePr/>
      </xdr:nvGraphicFramePr>
      <xdr:xfrm>
        <a:off x="8524875" y="9525"/>
        <a:ext cx="5572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16</xdr:row>
      <xdr:rowOff>57150</xdr:rowOff>
    </xdr:from>
    <xdr:to>
      <xdr:col>16</xdr:col>
      <xdr:colOff>428625</xdr:colOff>
      <xdr:row>29</xdr:row>
      <xdr:rowOff>190500</xdr:rowOff>
    </xdr:to>
    <xdr:graphicFrame>
      <xdr:nvGraphicFramePr>
        <xdr:cNvPr id="2" name="Диаграмма 16"/>
        <xdr:cNvGraphicFramePr/>
      </xdr:nvGraphicFramePr>
      <xdr:xfrm>
        <a:off x="5057775" y="4191000"/>
        <a:ext cx="654367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9525</xdr:rowOff>
    </xdr:from>
    <xdr:to>
      <xdr:col>9</xdr:col>
      <xdr:colOff>9525</xdr:colOff>
      <xdr:row>18</xdr:row>
      <xdr:rowOff>142875</xdr:rowOff>
    </xdr:to>
    <xdr:graphicFrame>
      <xdr:nvGraphicFramePr>
        <xdr:cNvPr id="1" name="Диаграмма 1025"/>
        <xdr:cNvGraphicFramePr/>
      </xdr:nvGraphicFramePr>
      <xdr:xfrm>
        <a:off x="4067175" y="314325"/>
        <a:ext cx="6038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5</xdr:col>
      <xdr:colOff>161925</xdr:colOff>
      <xdr:row>18</xdr:row>
      <xdr:rowOff>66675</xdr:rowOff>
    </xdr:to>
    <xdr:graphicFrame>
      <xdr:nvGraphicFramePr>
        <xdr:cNvPr id="2" name="Диаграмма 1026"/>
        <xdr:cNvGraphicFramePr/>
      </xdr:nvGraphicFramePr>
      <xdr:xfrm>
        <a:off x="0" y="304800"/>
        <a:ext cx="60483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28575</xdr:rowOff>
    </xdr:from>
    <xdr:to>
      <xdr:col>4</xdr:col>
      <xdr:colOff>85725</xdr:colOff>
      <xdr:row>44</xdr:row>
      <xdr:rowOff>171450</xdr:rowOff>
    </xdr:to>
    <xdr:graphicFrame>
      <xdr:nvGraphicFramePr>
        <xdr:cNvPr id="1" name="Диаграмма 16"/>
        <xdr:cNvGraphicFramePr/>
      </xdr:nvGraphicFramePr>
      <xdr:xfrm>
        <a:off x="9525" y="5953125"/>
        <a:ext cx="52006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</xdr:row>
      <xdr:rowOff>28575</xdr:rowOff>
    </xdr:from>
    <xdr:to>
      <xdr:col>14</xdr:col>
      <xdr:colOff>247650</xdr:colOff>
      <xdr:row>16</xdr:row>
      <xdr:rowOff>47625</xdr:rowOff>
    </xdr:to>
    <xdr:graphicFrame>
      <xdr:nvGraphicFramePr>
        <xdr:cNvPr id="2" name="Диаграмма 1660"/>
        <xdr:cNvGraphicFramePr/>
      </xdr:nvGraphicFramePr>
      <xdr:xfrm>
        <a:off x="9686925" y="371475"/>
        <a:ext cx="72294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4</xdr:col>
      <xdr:colOff>9525</xdr:colOff>
      <xdr:row>89</xdr:row>
      <xdr:rowOff>142875</xdr:rowOff>
    </xdr:to>
    <xdr:graphicFrame>
      <xdr:nvGraphicFramePr>
        <xdr:cNvPr id="3" name="Диаграмма 1662"/>
        <xdr:cNvGraphicFramePr/>
      </xdr:nvGraphicFramePr>
      <xdr:xfrm>
        <a:off x="0" y="16049625"/>
        <a:ext cx="513397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16</xdr:row>
      <xdr:rowOff>19050</xdr:rowOff>
    </xdr:from>
    <xdr:to>
      <xdr:col>11</xdr:col>
      <xdr:colOff>19050</xdr:colOff>
      <xdr:row>37</xdr:row>
      <xdr:rowOff>19050</xdr:rowOff>
    </xdr:to>
    <xdr:graphicFrame>
      <xdr:nvGraphicFramePr>
        <xdr:cNvPr id="4" name="Диаграмма 20"/>
        <xdr:cNvGraphicFramePr/>
      </xdr:nvGraphicFramePr>
      <xdr:xfrm>
        <a:off x="5133975" y="4067175"/>
        <a:ext cx="84867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61</xdr:row>
      <xdr:rowOff>0</xdr:rowOff>
    </xdr:from>
    <xdr:to>
      <xdr:col>11</xdr:col>
      <xdr:colOff>0</xdr:colOff>
      <xdr:row>82</xdr:row>
      <xdr:rowOff>133350</xdr:rowOff>
    </xdr:to>
    <xdr:graphicFrame>
      <xdr:nvGraphicFramePr>
        <xdr:cNvPr id="5" name="Диаграмма 1945"/>
        <xdr:cNvGraphicFramePr/>
      </xdr:nvGraphicFramePr>
      <xdr:xfrm>
        <a:off x="5124450" y="13925550"/>
        <a:ext cx="8477250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15</xdr:col>
      <xdr:colOff>209550</xdr:colOff>
      <xdr:row>12</xdr:row>
      <xdr:rowOff>142875</xdr:rowOff>
    </xdr:to>
    <xdr:graphicFrame>
      <xdr:nvGraphicFramePr>
        <xdr:cNvPr id="1" name="Диаграмма 5"/>
        <xdr:cNvGraphicFramePr/>
      </xdr:nvGraphicFramePr>
      <xdr:xfrm>
        <a:off x="6048375" y="28575"/>
        <a:ext cx="90963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12</xdr:row>
      <xdr:rowOff>76200</xdr:rowOff>
    </xdr:from>
    <xdr:to>
      <xdr:col>14</xdr:col>
      <xdr:colOff>9525</xdr:colOff>
      <xdr:row>26</xdr:row>
      <xdr:rowOff>47625</xdr:rowOff>
    </xdr:to>
    <xdr:graphicFrame>
      <xdr:nvGraphicFramePr>
        <xdr:cNvPr id="2" name="Диаграмма 131"/>
        <xdr:cNvGraphicFramePr/>
      </xdr:nvGraphicFramePr>
      <xdr:xfrm>
        <a:off x="6038850" y="2647950"/>
        <a:ext cx="81629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0</xdr:colOff>
      <xdr:row>10</xdr:row>
      <xdr:rowOff>0</xdr:rowOff>
    </xdr:to>
    <xdr:graphicFrame>
      <xdr:nvGraphicFramePr>
        <xdr:cNvPr id="1" name="Диаграмма 1"/>
        <xdr:cNvGraphicFramePr/>
      </xdr:nvGraphicFramePr>
      <xdr:xfrm>
        <a:off x="0" y="2085975"/>
        <a:ext cx="552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10</xdr:row>
      <xdr:rowOff>0</xdr:rowOff>
    </xdr:from>
    <xdr:to>
      <xdr:col>27</xdr:col>
      <xdr:colOff>276225</xdr:colOff>
      <xdr:row>10</xdr:row>
      <xdr:rowOff>0</xdr:rowOff>
    </xdr:to>
    <xdr:graphicFrame>
      <xdr:nvGraphicFramePr>
        <xdr:cNvPr id="2" name="Диаграмма 2"/>
        <xdr:cNvGraphicFramePr/>
      </xdr:nvGraphicFramePr>
      <xdr:xfrm>
        <a:off x="15182850" y="2085975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14</xdr:col>
      <xdr:colOff>142875</xdr:colOff>
      <xdr:row>10</xdr:row>
      <xdr:rowOff>0</xdr:rowOff>
    </xdr:to>
    <xdr:graphicFrame>
      <xdr:nvGraphicFramePr>
        <xdr:cNvPr id="3" name="Диаграмма 3"/>
        <xdr:cNvGraphicFramePr/>
      </xdr:nvGraphicFramePr>
      <xdr:xfrm>
        <a:off x="5524500" y="2085975"/>
        <a:ext cx="7686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10</xdr:row>
      <xdr:rowOff>0</xdr:rowOff>
    </xdr:from>
    <xdr:to>
      <xdr:col>12</xdr:col>
      <xdr:colOff>161925</xdr:colOff>
      <xdr:row>10</xdr:row>
      <xdr:rowOff>0</xdr:rowOff>
    </xdr:to>
    <xdr:graphicFrame>
      <xdr:nvGraphicFramePr>
        <xdr:cNvPr id="4" name="Диаграмма 4"/>
        <xdr:cNvGraphicFramePr/>
      </xdr:nvGraphicFramePr>
      <xdr:xfrm>
        <a:off x="6858000" y="2085975"/>
        <a:ext cx="5019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10</xdr:row>
      <xdr:rowOff>0</xdr:rowOff>
    </xdr:from>
    <xdr:to>
      <xdr:col>18</xdr:col>
      <xdr:colOff>542925</xdr:colOff>
      <xdr:row>10</xdr:row>
      <xdr:rowOff>0</xdr:rowOff>
    </xdr:to>
    <xdr:graphicFrame>
      <xdr:nvGraphicFramePr>
        <xdr:cNvPr id="5" name="Диаграмма 5"/>
        <xdr:cNvGraphicFramePr/>
      </xdr:nvGraphicFramePr>
      <xdr:xfrm>
        <a:off x="11915775" y="2085975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0</xdr:colOff>
      <xdr:row>43</xdr:row>
      <xdr:rowOff>19050</xdr:rowOff>
    </xdr:to>
    <xdr:graphicFrame>
      <xdr:nvGraphicFramePr>
        <xdr:cNvPr id="6" name="Диаграмма 986"/>
        <xdr:cNvGraphicFramePr/>
      </xdr:nvGraphicFramePr>
      <xdr:xfrm>
        <a:off x="0" y="4257675"/>
        <a:ext cx="5524500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15</xdr:row>
      <xdr:rowOff>28575</xdr:rowOff>
    </xdr:from>
    <xdr:to>
      <xdr:col>11</xdr:col>
      <xdr:colOff>0</xdr:colOff>
      <xdr:row>41</xdr:row>
      <xdr:rowOff>57150</xdr:rowOff>
    </xdr:to>
    <xdr:graphicFrame>
      <xdr:nvGraphicFramePr>
        <xdr:cNvPr id="1" name="Диаграмма 6"/>
        <xdr:cNvGraphicFramePr/>
      </xdr:nvGraphicFramePr>
      <xdr:xfrm>
        <a:off x="6457950" y="3057525"/>
        <a:ext cx="74104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57150</xdr:rowOff>
    </xdr:from>
    <xdr:to>
      <xdr:col>6</xdr:col>
      <xdr:colOff>247650</xdr:colOff>
      <xdr:row>68</xdr:row>
      <xdr:rowOff>142875</xdr:rowOff>
    </xdr:to>
    <xdr:graphicFrame>
      <xdr:nvGraphicFramePr>
        <xdr:cNvPr id="2" name="Диаграмма 7"/>
        <xdr:cNvGraphicFramePr/>
      </xdr:nvGraphicFramePr>
      <xdr:xfrm>
        <a:off x="0" y="7153275"/>
        <a:ext cx="72866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28575</xdr:rowOff>
    </xdr:from>
    <xdr:to>
      <xdr:col>6</xdr:col>
      <xdr:colOff>228600</xdr:colOff>
      <xdr:row>41</xdr:row>
      <xdr:rowOff>104775</xdr:rowOff>
    </xdr:to>
    <xdr:graphicFrame>
      <xdr:nvGraphicFramePr>
        <xdr:cNvPr id="3" name="Диаграмма 8"/>
        <xdr:cNvGraphicFramePr/>
      </xdr:nvGraphicFramePr>
      <xdr:xfrm>
        <a:off x="0" y="3057525"/>
        <a:ext cx="72675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381000</xdr:colOff>
      <xdr:row>40</xdr:row>
      <xdr:rowOff>152400</xdr:rowOff>
    </xdr:from>
    <xdr:to>
      <xdr:col>11</xdr:col>
      <xdr:colOff>9525</xdr:colOff>
      <xdr:row>69</xdr:row>
      <xdr:rowOff>9525</xdr:rowOff>
    </xdr:to>
    <xdr:graphicFrame>
      <xdr:nvGraphicFramePr>
        <xdr:cNvPr id="4" name="Диаграмма 9"/>
        <xdr:cNvGraphicFramePr/>
      </xdr:nvGraphicFramePr>
      <xdr:xfrm>
        <a:off x="6572250" y="7248525"/>
        <a:ext cx="7305675" cy="456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5</xdr:col>
      <xdr:colOff>28575</xdr:colOff>
      <xdr:row>109</xdr:row>
      <xdr:rowOff>152400</xdr:rowOff>
    </xdr:to>
    <xdr:graphicFrame>
      <xdr:nvGraphicFramePr>
        <xdr:cNvPr id="5" name="Диаграмма 11"/>
        <xdr:cNvGraphicFramePr/>
      </xdr:nvGraphicFramePr>
      <xdr:xfrm>
        <a:off x="0" y="14506575"/>
        <a:ext cx="6886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7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9610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609600</xdr:colOff>
      <xdr:row>0</xdr:row>
      <xdr:rowOff>0</xdr:rowOff>
    </xdr:from>
    <xdr:to>
      <xdr:col>32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112645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466725</xdr:colOff>
      <xdr:row>0</xdr:row>
      <xdr:rowOff>0</xdr:rowOff>
    </xdr:from>
    <xdr:to>
      <xdr:col>19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255395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0</xdr:row>
      <xdr:rowOff>0</xdr:rowOff>
    </xdr:from>
    <xdr:to>
      <xdr:col>17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4211300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95250</xdr:colOff>
      <xdr:row>0</xdr:row>
      <xdr:rowOff>0</xdr:rowOff>
    </xdr:from>
    <xdr:to>
      <xdr:col>21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695450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771525</xdr:colOff>
      <xdr:row>0</xdr:row>
      <xdr:rowOff>0</xdr:rowOff>
    </xdr:from>
    <xdr:to>
      <xdr:col>21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3725525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200025</xdr:colOff>
      <xdr:row>1</xdr:row>
      <xdr:rowOff>0</xdr:rowOff>
    </xdr:from>
    <xdr:to>
      <xdr:col>9</xdr:col>
      <xdr:colOff>76200</xdr:colOff>
      <xdr:row>20</xdr:row>
      <xdr:rowOff>9525</xdr:rowOff>
    </xdr:to>
    <xdr:graphicFrame>
      <xdr:nvGraphicFramePr>
        <xdr:cNvPr id="7" name="Диаграмма 7"/>
        <xdr:cNvGraphicFramePr/>
      </xdr:nvGraphicFramePr>
      <xdr:xfrm>
        <a:off x="6000750" y="276225"/>
        <a:ext cx="6162675" cy="4714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stya\My%20Documents\&#1047;&#1072;&#1075;&#1088;&#1091;&#1079;&#1082;&#1080;\Q4%202011\Q2%20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6;&#1110;&#1095;&#1085;&#1110;%20&#1079;&#1074;&#1110;&#1090;&#1080;\2014\2014_P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47;&#1072;&#1075;&#1072;&#1083;&#1100;&#1085;&#1072;%20&#1089;&#1090;&#1072;&#1090;&#1080;&#1089;&#1090;&#1080;&#1082;&#1072;%20&#1088;&#1080;&#1085;&#1082;&#1091;%20&#1030;&#1057;&#1030;%20&#1090;&#1072;%20&#1053;&#1055;&#1060;\2015\PER_F_30.06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 ФР"/>
      <sheetName val="КУА та ІСІ"/>
      <sheetName val="Динаміка видів ІСІ"/>
      <sheetName val="Регіональний розподіл КУА й ІСІ"/>
      <sheetName val="Активи та ВЧА ІСІ"/>
      <sheetName val="Притік-відтік відкритих ІСІ"/>
      <sheetName val="Інвестори ІСІ"/>
      <sheetName val="Структура активів_типи ІСІ"/>
      <sheetName val="Структура активів_типи ЦП"/>
      <sheetName val="Доходність ІСІ та ін."/>
      <sheetName val="НПФ в управлінні"/>
      <sheetName val="СК в управлінні"/>
    </sheetNames>
    <sheetDataSet>
      <sheetData sheetId="10">
        <row r="15">
          <cell r="A15" t="str">
            <v>Відкриті</v>
          </cell>
          <cell r="C15">
            <v>61</v>
          </cell>
        </row>
        <row r="16">
          <cell r="A16" t="str">
            <v>Корпоративні</v>
          </cell>
          <cell r="C16">
            <v>8</v>
          </cell>
        </row>
        <row r="17">
          <cell r="A17" t="str">
            <v>Професійні</v>
          </cell>
          <cell r="C17">
            <v>7</v>
          </cell>
        </row>
        <row r="23">
          <cell r="A23" t="str">
            <v>Відкриті</v>
          </cell>
          <cell r="D23">
            <v>507421071.9962</v>
          </cell>
        </row>
        <row r="24">
          <cell r="A24" t="str">
            <v>Корпоративні</v>
          </cell>
          <cell r="D24">
            <v>121304708.1476</v>
          </cell>
        </row>
        <row r="25">
          <cell r="A25" t="str">
            <v>Професійні</v>
          </cell>
          <cell r="D25">
            <v>96717808.63890001</v>
          </cell>
        </row>
        <row r="46">
          <cell r="B46" t="str">
            <v>Грошові кошти</v>
          </cell>
          <cell r="C46" t="str">
            <v>Цінні папери</v>
          </cell>
          <cell r="D46" t="str">
            <v>Банківські метали</v>
          </cell>
          <cell r="E46" t="str">
            <v>Нерухомість</v>
          </cell>
          <cell r="F46" t="str">
            <v>Інші активи</v>
          </cell>
        </row>
        <row r="47">
          <cell r="A47" t="str">
            <v>Відкриті</v>
          </cell>
          <cell r="B47">
            <v>229558585.405</v>
          </cell>
          <cell r="C47">
            <v>242577520.9496</v>
          </cell>
          <cell r="D47">
            <v>13583652.921600001</v>
          </cell>
          <cell r="E47">
            <v>15740552.9</v>
          </cell>
          <cell r="F47">
            <v>5960759.82</v>
          </cell>
        </row>
        <row r="48">
          <cell r="A48" t="str">
            <v>Корпоративні</v>
          </cell>
          <cell r="B48">
            <v>59025156.58999999</v>
          </cell>
          <cell r="C48">
            <v>60661123.0876</v>
          </cell>
          <cell r="D48">
            <v>1107380.34</v>
          </cell>
          <cell r="E48">
            <v>0</v>
          </cell>
          <cell r="F48">
            <v>511048.13</v>
          </cell>
        </row>
        <row r="49">
          <cell r="A49" t="str">
            <v>Професійні</v>
          </cell>
          <cell r="B49">
            <v>34467687.760000005</v>
          </cell>
          <cell r="C49">
            <v>53824182.0389</v>
          </cell>
          <cell r="D49">
            <v>0</v>
          </cell>
          <cell r="E49">
            <v>5050938.84</v>
          </cell>
          <cell r="F49">
            <v>3375000</v>
          </cell>
        </row>
        <row r="50">
          <cell r="A50" t="str">
            <v>Всього</v>
          </cell>
          <cell r="B50">
            <v>323051429.755</v>
          </cell>
          <cell r="C50">
            <v>357062826.07610005</v>
          </cell>
          <cell r="D50">
            <v>14691033.2616</v>
          </cell>
          <cell r="E50">
            <v>20791491.740000002</v>
          </cell>
          <cell r="F50">
            <v>9846807.95</v>
          </cell>
        </row>
        <row r="53">
          <cell r="B53" t="str">
            <v>Грошові кошти</v>
          </cell>
          <cell r="C53" t="str">
            <v>Цінні папери</v>
          </cell>
          <cell r="D53" t="str">
            <v>Банківські метали</v>
          </cell>
          <cell r="E53" t="str">
            <v>Нерухомість</v>
          </cell>
          <cell r="F53" t="str">
            <v>Інші активи</v>
          </cell>
        </row>
        <row r="57">
          <cell r="A57" t="str">
            <v>Всього</v>
          </cell>
          <cell r="B57">
            <v>285526037.58000004</v>
          </cell>
          <cell r="C57">
            <v>421180487.60320014</v>
          </cell>
          <cell r="D57">
            <v>19762531.3266</v>
          </cell>
          <cell r="E57">
            <v>18584942.470000003</v>
          </cell>
          <cell r="F57">
            <v>28859872.850000013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ER_F_Funds"/>
      <sheetName val="PER_F_Funds_CII"/>
      <sheetName val="PER_F_Funds_NPF"/>
      <sheetName val="Per_F_NPF_KUA"/>
      <sheetName val="PER_F_Funds_IC"/>
      <sheetName val="PER_F_KUA"/>
    </sheetNames>
    <sheetDataSet>
      <sheetData sheetId="4">
        <row r="158">
          <cell r="H158">
            <v>28131381.439999998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analituaib/rankings/kua.html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"/>
  <sheetViews>
    <sheetView tabSelected="1" zoomScalePageLayoutView="0" workbookViewId="0" topLeftCell="A1">
      <selection activeCell="A2" sqref="A2"/>
    </sheetView>
  </sheetViews>
  <sheetFormatPr defaultColWidth="9.140625" defaultRowHeight="12.75" outlineLevelCol="1"/>
  <cols>
    <col min="1" max="1" width="41.7109375" style="17" customWidth="1"/>
    <col min="2" max="2" width="14.28125" style="17" hidden="1" customWidth="1" outlineLevel="1"/>
    <col min="3" max="3" width="14.28125" style="17" customWidth="1" collapsed="1"/>
    <col min="4" max="4" width="14.28125" style="17" customWidth="1"/>
    <col min="5" max="5" width="14.57421875" style="17" customWidth="1"/>
    <col min="6" max="6" width="11.140625" style="20" customWidth="1"/>
    <col min="7" max="7" width="2.421875" style="17" customWidth="1"/>
    <col min="8" max="8" width="36.57421875" style="17" customWidth="1"/>
    <col min="9" max="14" width="11.140625" style="17" customWidth="1"/>
    <col min="15" max="15" width="9.28125" style="17" customWidth="1"/>
    <col min="16" max="16384" width="9.140625" style="17" customWidth="1"/>
  </cols>
  <sheetData>
    <row r="1" s="527" customFormat="1" ht="24" customHeight="1" thickBot="1">
      <c r="A1" s="527" t="s">
        <v>138</v>
      </c>
    </row>
    <row r="2" spans="1:10" ht="30" customHeight="1" thickBot="1">
      <c r="A2" s="111" t="s">
        <v>11</v>
      </c>
      <c r="B2" s="112">
        <v>41820</v>
      </c>
      <c r="C2" s="112">
        <v>42094</v>
      </c>
      <c r="D2" s="112">
        <v>42185</v>
      </c>
      <c r="E2" s="112" t="s">
        <v>189</v>
      </c>
      <c r="F2" s="109" t="s">
        <v>104</v>
      </c>
      <c r="G2" s="20"/>
      <c r="H2" s="111" t="s">
        <v>11</v>
      </c>
      <c r="I2" s="112" t="s">
        <v>189</v>
      </c>
      <c r="J2" s="109" t="s">
        <v>104</v>
      </c>
    </row>
    <row r="3" spans="1:10" ht="18" customHeight="1">
      <c r="A3" s="113" t="s">
        <v>29</v>
      </c>
      <c r="B3" s="265">
        <v>2036.51</v>
      </c>
      <c r="C3" s="434">
        <v>3747.9</v>
      </c>
      <c r="D3" s="265">
        <v>4277.22</v>
      </c>
      <c r="E3" s="489">
        <f aca="true" t="shared" si="0" ref="E3:E20">D3/C3-1</f>
        <v>0.14123108941006968</v>
      </c>
      <c r="F3" s="489">
        <f aca="true" t="shared" si="1" ref="F3:F20">D3/B3-1</f>
        <v>1.100269578838307</v>
      </c>
      <c r="G3" s="20"/>
      <c r="H3" s="113" t="s">
        <v>10</v>
      </c>
      <c r="I3" s="114">
        <v>-0.15223274695534506</v>
      </c>
      <c r="J3" s="114">
        <v>-0.20976642565939152</v>
      </c>
    </row>
    <row r="4" spans="1:10" ht="18" customHeight="1">
      <c r="A4" s="115" t="s">
        <v>9</v>
      </c>
      <c r="B4" s="281">
        <v>1379.75</v>
      </c>
      <c r="C4" s="116">
        <v>880.42</v>
      </c>
      <c r="D4" s="116">
        <v>939.93</v>
      </c>
      <c r="E4" s="490">
        <f t="shared" si="0"/>
        <v>0.06759273982871816</v>
      </c>
      <c r="F4" s="490">
        <f t="shared" si="1"/>
        <v>-0.31876789273419104</v>
      </c>
      <c r="G4" s="20"/>
      <c r="H4" s="115" t="s">
        <v>25</v>
      </c>
      <c r="I4" s="117">
        <v>-0.0853405893447946</v>
      </c>
      <c r="J4" s="117">
        <v>0.11510753252363415</v>
      </c>
    </row>
    <row r="5" spans="1:10" ht="18" customHeight="1">
      <c r="A5" s="115" t="s">
        <v>90</v>
      </c>
      <c r="B5" s="116">
        <v>23221.52</v>
      </c>
      <c r="C5" s="116">
        <v>24900.89</v>
      </c>
      <c r="D5" s="116">
        <v>26250.03</v>
      </c>
      <c r="E5" s="117">
        <f t="shared" si="0"/>
        <v>0.054180392749014095</v>
      </c>
      <c r="F5" s="490">
        <f t="shared" si="1"/>
        <v>0.130418249968133</v>
      </c>
      <c r="G5" s="20"/>
      <c r="H5" s="115" t="s">
        <v>27</v>
      </c>
      <c r="I5" s="117">
        <v>-0.04836261631741656</v>
      </c>
      <c r="J5" s="117">
        <v>0.07960576877567904</v>
      </c>
    </row>
    <row r="6" spans="1:10" ht="18" customHeight="1">
      <c r="A6" s="115" t="s">
        <v>13</v>
      </c>
      <c r="B6" s="116">
        <v>15095</v>
      </c>
      <c r="C6" s="116">
        <v>19206.99</v>
      </c>
      <c r="D6" s="116">
        <v>20235.73</v>
      </c>
      <c r="E6" s="117">
        <f t="shared" si="0"/>
        <v>0.05356070888775388</v>
      </c>
      <c r="F6" s="490">
        <f t="shared" si="1"/>
        <v>0.3405584630672407</v>
      </c>
      <c r="G6" s="20"/>
      <c r="H6" s="115" t="s">
        <v>26</v>
      </c>
      <c r="I6" s="117">
        <v>-0.03721519435881082</v>
      </c>
      <c r="J6" s="117">
        <v>-0.03503966545176895</v>
      </c>
    </row>
    <row r="7" spans="1:10" ht="18" customHeight="1">
      <c r="A7" s="115" t="s">
        <v>94</v>
      </c>
      <c r="B7" s="116">
        <v>53157.3</v>
      </c>
      <c r="C7" s="116">
        <v>51150.16</v>
      </c>
      <c r="D7" s="116">
        <v>53080.88</v>
      </c>
      <c r="E7" s="490">
        <f t="shared" si="0"/>
        <v>0.037746118487214764</v>
      </c>
      <c r="F7" s="490">
        <f t="shared" si="1"/>
        <v>-0.0014376200446599707</v>
      </c>
      <c r="G7" s="20"/>
      <c r="H7" s="115" t="s">
        <v>24</v>
      </c>
      <c r="I7" s="117">
        <v>-0.03259680960291156</v>
      </c>
      <c r="J7" s="117">
        <v>-0.03408442134829115</v>
      </c>
    </row>
    <row r="8" spans="1:10" ht="18" customHeight="1">
      <c r="A8" s="115" t="s">
        <v>23</v>
      </c>
      <c r="B8" s="116">
        <v>1477.32</v>
      </c>
      <c r="C8" s="116">
        <v>1626.18</v>
      </c>
      <c r="D8" s="116">
        <v>1654.55</v>
      </c>
      <c r="E8" s="490">
        <f t="shared" si="0"/>
        <v>0.017445793208623828</v>
      </c>
      <c r="F8" s="490">
        <f t="shared" si="1"/>
        <v>0.1199672379714618</v>
      </c>
      <c r="G8" s="20"/>
      <c r="H8" s="115" t="s">
        <v>91</v>
      </c>
      <c r="I8" s="117">
        <v>-0.023535302954431625</v>
      </c>
      <c r="J8" s="117">
        <v>-0.31398416886543534</v>
      </c>
    </row>
    <row r="9" spans="1:10" ht="18" customHeight="1">
      <c r="A9" s="115" t="s">
        <v>93</v>
      </c>
      <c r="B9" s="116">
        <v>78489.01</v>
      </c>
      <c r="C9" s="116">
        <v>80846.03</v>
      </c>
      <c r="D9" s="116">
        <v>82249.53</v>
      </c>
      <c r="E9" s="490">
        <f t="shared" si="0"/>
        <v>0.017360159800054564</v>
      </c>
      <c r="F9" s="490">
        <f t="shared" si="1"/>
        <v>0.047911420974732666</v>
      </c>
      <c r="G9" s="20"/>
      <c r="H9" s="115" t="s">
        <v>22</v>
      </c>
      <c r="I9" s="117">
        <v>-0.010383058602686734</v>
      </c>
      <c r="J9" s="117">
        <v>-0.174852652259332</v>
      </c>
    </row>
    <row r="10" spans="1:10" ht="18" customHeight="1">
      <c r="A10" s="115" t="s">
        <v>12</v>
      </c>
      <c r="B10" s="116">
        <v>1960.96</v>
      </c>
      <c r="C10" s="118">
        <v>2067.89</v>
      </c>
      <c r="D10" s="116">
        <v>2063.11</v>
      </c>
      <c r="E10" s="490">
        <f t="shared" si="0"/>
        <v>-0.0023115349462494716</v>
      </c>
      <c r="F10" s="490">
        <f t="shared" si="1"/>
        <v>0.05209183257180161</v>
      </c>
      <c r="G10" s="20"/>
      <c r="H10" s="115" t="s">
        <v>28</v>
      </c>
      <c r="I10" s="117">
        <v>-0.008810134044999751</v>
      </c>
      <c r="J10" s="117">
        <v>0.04555407599407535</v>
      </c>
    </row>
    <row r="11" spans="1:10" ht="18" customHeight="1">
      <c r="A11" s="115" t="s">
        <v>92</v>
      </c>
      <c r="B11" s="116">
        <v>25099.92</v>
      </c>
      <c r="C11" s="116">
        <v>27957.49</v>
      </c>
      <c r="D11" s="116">
        <v>27780.83</v>
      </c>
      <c r="E11" s="490">
        <f t="shared" si="0"/>
        <v>-0.006318879126845811</v>
      </c>
      <c r="F11" s="490">
        <f t="shared" si="1"/>
        <v>0.10680950377531095</v>
      </c>
      <c r="G11" s="20"/>
      <c r="H11" s="115" t="s">
        <v>89</v>
      </c>
      <c r="I11" s="117">
        <v>-0.007186392996045621</v>
      </c>
      <c r="J11" s="117">
        <v>0.023339681270477586</v>
      </c>
    </row>
    <row r="12" spans="1:10" ht="18" customHeight="1">
      <c r="A12" s="115" t="s">
        <v>89</v>
      </c>
      <c r="B12" s="116">
        <v>50625.37</v>
      </c>
      <c r="C12" s="116">
        <v>52181.95</v>
      </c>
      <c r="D12" s="264">
        <v>51806.95</v>
      </c>
      <c r="E12" s="491">
        <f t="shared" si="0"/>
        <v>-0.007186392996045621</v>
      </c>
      <c r="F12" s="491">
        <f t="shared" si="1"/>
        <v>0.023339681270477586</v>
      </c>
      <c r="G12" s="20"/>
      <c r="H12" s="115" t="s">
        <v>92</v>
      </c>
      <c r="I12" s="117">
        <v>-0.006318879126845811</v>
      </c>
      <c r="J12" s="117">
        <v>0.10680950377531095</v>
      </c>
    </row>
    <row r="13" spans="1:10" ht="18" customHeight="1">
      <c r="A13" s="115" t="s">
        <v>28</v>
      </c>
      <c r="B13" s="116">
        <v>16851.84</v>
      </c>
      <c r="C13" s="116">
        <v>17776.12</v>
      </c>
      <c r="D13" s="116">
        <v>17619.51</v>
      </c>
      <c r="E13" s="490">
        <f t="shared" si="0"/>
        <v>-0.008810134044999751</v>
      </c>
      <c r="F13" s="490">
        <f t="shared" si="1"/>
        <v>0.04555407599407535</v>
      </c>
      <c r="G13" s="20"/>
      <c r="H13" s="115" t="s">
        <v>12</v>
      </c>
      <c r="I13" s="117">
        <v>-0.0023115349462494716</v>
      </c>
      <c r="J13" s="117">
        <v>0.05209183257180161</v>
      </c>
    </row>
    <row r="14" spans="1:10" ht="18" customHeight="1">
      <c r="A14" s="119" t="s">
        <v>22</v>
      </c>
      <c r="B14" s="116">
        <v>1226.69</v>
      </c>
      <c r="C14" s="116">
        <v>1022.82</v>
      </c>
      <c r="D14" s="116">
        <v>1012.2</v>
      </c>
      <c r="E14" s="490">
        <f>D14/C14-1</f>
        <v>-0.010383058602686734</v>
      </c>
      <c r="F14" s="490">
        <f t="shared" si="1"/>
        <v>-0.174852652259332</v>
      </c>
      <c r="G14" s="20"/>
      <c r="H14" s="186" t="s">
        <v>93</v>
      </c>
      <c r="I14" s="187">
        <v>0.017360159800054564</v>
      </c>
      <c r="J14" s="187">
        <v>0.047911420974732666</v>
      </c>
    </row>
    <row r="15" spans="1:10" ht="18" customHeight="1">
      <c r="A15" s="115" t="s">
        <v>91</v>
      </c>
      <c r="B15" s="116">
        <v>113.7</v>
      </c>
      <c r="C15" s="116">
        <v>79.88</v>
      </c>
      <c r="D15" s="116">
        <v>78</v>
      </c>
      <c r="E15" s="490">
        <f t="shared" si="0"/>
        <v>-0.023535302954431625</v>
      </c>
      <c r="F15" s="490">
        <f t="shared" si="1"/>
        <v>-0.31398416886543534</v>
      </c>
      <c r="G15" s="20"/>
      <c r="H15" s="115" t="s">
        <v>23</v>
      </c>
      <c r="I15" s="117">
        <v>0.017445793208623828</v>
      </c>
      <c r="J15" s="117">
        <v>0.1199672379714618</v>
      </c>
    </row>
    <row r="16" spans="1:10" ht="18" customHeight="1">
      <c r="A16" s="115" t="s">
        <v>24</v>
      </c>
      <c r="B16" s="116">
        <v>2399.63</v>
      </c>
      <c r="C16" s="116">
        <v>2395.94</v>
      </c>
      <c r="D16" s="118">
        <v>2317.84</v>
      </c>
      <c r="E16" s="490">
        <f t="shared" si="0"/>
        <v>-0.03259680960291156</v>
      </c>
      <c r="F16" s="490">
        <f t="shared" si="1"/>
        <v>-0.03408442134829115</v>
      </c>
      <c r="G16" s="20"/>
      <c r="H16" s="115" t="s">
        <v>94</v>
      </c>
      <c r="I16" s="117">
        <v>0.037746118487214764</v>
      </c>
      <c r="J16" s="117">
        <v>-0.0014376200446599707</v>
      </c>
    </row>
    <row r="17" spans="1:10" ht="18" customHeight="1">
      <c r="A17" s="115" t="s">
        <v>26</v>
      </c>
      <c r="B17" s="116">
        <v>6757.77</v>
      </c>
      <c r="C17" s="116">
        <v>6773.04</v>
      </c>
      <c r="D17" s="116">
        <v>6520.98</v>
      </c>
      <c r="E17" s="490">
        <f t="shared" si="0"/>
        <v>-0.03721519435881082</v>
      </c>
      <c r="F17" s="490">
        <f t="shared" si="1"/>
        <v>-0.03503966545176895</v>
      </c>
      <c r="G17" s="20"/>
      <c r="H17" s="119" t="s">
        <v>13</v>
      </c>
      <c r="I17" s="117">
        <v>0.05356070888775388</v>
      </c>
      <c r="J17" s="117">
        <v>0.3405584630672407</v>
      </c>
    </row>
    <row r="18" spans="1:10" ht="18" customHeight="1">
      <c r="A18" s="115" t="s">
        <v>27</v>
      </c>
      <c r="B18" s="116">
        <v>4436.99</v>
      </c>
      <c r="C18" s="116">
        <v>5033.64</v>
      </c>
      <c r="D18" s="116">
        <v>4790.2</v>
      </c>
      <c r="E18" s="490">
        <f t="shared" si="0"/>
        <v>-0.04836261631741656</v>
      </c>
      <c r="F18" s="490">
        <f t="shared" si="1"/>
        <v>0.07960576877567904</v>
      </c>
      <c r="G18" s="20"/>
      <c r="H18" s="115" t="s">
        <v>90</v>
      </c>
      <c r="I18" s="117">
        <v>0.054180392749014095</v>
      </c>
      <c r="J18" s="117">
        <v>0.130418249968133</v>
      </c>
    </row>
    <row r="19" spans="1:10" ht="18" customHeight="1">
      <c r="A19" s="115" t="s">
        <v>25</v>
      </c>
      <c r="B19" s="116">
        <v>9815.17</v>
      </c>
      <c r="C19" s="116">
        <v>11966.17</v>
      </c>
      <c r="D19" s="116">
        <v>10944.97</v>
      </c>
      <c r="E19" s="490">
        <f t="shared" si="0"/>
        <v>-0.0853405893447946</v>
      </c>
      <c r="F19" s="490">
        <f t="shared" si="1"/>
        <v>0.11510753252363415</v>
      </c>
      <c r="G19" s="20"/>
      <c r="H19" s="115" t="s">
        <v>9</v>
      </c>
      <c r="I19" s="117">
        <v>0.06759273982871816</v>
      </c>
      <c r="J19" s="117">
        <v>-0.31876789273419104</v>
      </c>
    </row>
    <row r="20" spans="1:10" ht="18" customHeight="1" thickBot="1">
      <c r="A20" s="432" t="s">
        <v>10</v>
      </c>
      <c r="B20" s="433">
        <v>443.97</v>
      </c>
      <c r="C20" s="433">
        <v>413.84</v>
      </c>
      <c r="D20" s="121">
        <v>350.84</v>
      </c>
      <c r="E20" s="492">
        <f t="shared" si="0"/>
        <v>-0.15223274695534506</v>
      </c>
      <c r="F20" s="492">
        <f t="shared" si="1"/>
        <v>-0.20976642565939152</v>
      </c>
      <c r="G20" s="20"/>
      <c r="H20" s="120" t="s">
        <v>29</v>
      </c>
      <c r="I20" s="122">
        <v>0.14123108941006968</v>
      </c>
      <c r="J20" s="122">
        <v>1.100269578838307</v>
      </c>
    </row>
    <row r="21" ht="12.75">
      <c r="A21" s="493" t="s">
        <v>220</v>
      </c>
    </row>
    <row r="22" spans="1:7" ht="12.75">
      <c r="A22" s="88" t="s">
        <v>58</v>
      </c>
      <c r="G22" s="110"/>
    </row>
  </sheetData>
  <sheetProtection/>
  <mergeCells count="1">
    <mergeCell ref="A1:IV1"/>
  </mergeCells>
  <hyperlinks>
    <hyperlink ref="A22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C27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29.8515625" style="58" customWidth="1"/>
    <col min="2" max="2" width="40.8515625" style="58" customWidth="1"/>
    <col min="3" max="3" width="35.7109375" style="58" customWidth="1"/>
    <col min="4" max="16384" width="9.140625" style="58" customWidth="1"/>
  </cols>
  <sheetData>
    <row r="1" spans="1:3" ht="36.75" customHeight="1" thickBot="1">
      <c r="A1" s="570" t="s">
        <v>194</v>
      </c>
      <c r="B1" s="570"/>
      <c r="C1" s="570"/>
    </row>
    <row r="2" spans="1:3" ht="22.5" customHeight="1" thickBot="1">
      <c r="A2" s="571" t="s">
        <v>106</v>
      </c>
      <c r="B2" s="571"/>
      <c r="C2" s="571"/>
    </row>
    <row r="3" spans="1:3" ht="20.25" customHeight="1" outlineLevel="1" thickBot="1">
      <c r="A3" s="313" t="s">
        <v>21</v>
      </c>
      <c r="B3" s="314" t="s">
        <v>68</v>
      </c>
      <c r="C3" s="315" t="s">
        <v>69</v>
      </c>
    </row>
    <row r="4" spans="1:3" ht="15" customHeight="1" outlineLevel="1">
      <c r="A4" s="59" t="s">
        <v>20</v>
      </c>
      <c r="B4" s="60">
        <v>29506341802.122894</v>
      </c>
      <c r="C4" s="61">
        <f aca="true" t="shared" si="0" ref="C4:C9">B4/$B$10</f>
        <v>0.5427469212115476</v>
      </c>
    </row>
    <row r="5" spans="1:3" ht="15" customHeight="1" outlineLevel="1">
      <c r="A5" s="59" t="s">
        <v>49</v>
      </c>
      <c r="B5" s="316">
        <v>15413387426.860456</v>
      </c>
      <c r="C5" s="61">
        <f t="shared" si="0"/>
        <v>0.2835176460528703</v>
      </c>
    </row>
    <row r="6" spans="1:3" ht="15" customHeight="1" outlineLevel="1">
      <c r="A6" s="59" t="s">
        <v>8</v>
      </c>
      <c r="B6" s="60">
        <v>9095934879.985804</v>
      </c>
      <c r="C6" s="61">
        <f t="shared" si="0"/>
        <v>0.16731286734087228</v>
      </c>
    </row>
    <row r="7" spans="1:3" ht="15" customHeight="1" outlineLevel="1">
      <c r="A7" s="59" t="s">
        <v>50</v>
      </c>
      <c r="B7" s="60">
        <v>262507528.66999996</v>
      </c>
      <c r="C7" s="61">
        <f t="shared" si="0"/>
        <v>0.004828628161903955</v>
      </c>
    </row>
    <row r="8" spans="1:3" ht="15" customHeight="1" outlineLevel="1">
      <c r="A8" s="59" t="s">
        <v>59</v>
      </c>
      <c r="B8" s="60">
        <v>12944696.510000002</v>
      </c>
      <c r="C8" s="61">
        <f t="shared" si="0"/>
        <v>0.00023810793706439363</v>
      </c>
    </row>
    <row r="9" spans="1:3" ht="15" customHeight="1" outlineLevel="1">
      <c r="A9" s="270" t="s">
        <v>75</v>
      </c>
      <c r="B9" s="319">
        <v>73709423.41999999</v>
      </c>
      <c r="C9" s="320">
        <f t="shared" si="0"/>
        <v>0.0013558292957416038</v>
      </c>
    </row>
    <row r="10" spans="1:3" ht="15" customHeight="1" outlineLevel="1" thickBot="1">
      <c r="A10" s="62" t="s">
        <v>6</v>
      </c>
      <c r="B10" s="63">
        <f>SUM(B4:B9)</f>
        <v>54364825757.56915</v>
      </c>
      <c r="C10" s="66">
        <f>SUM(C4:C9)</f>
        <v>1</v>
      </c>
    </row>
    <row r="11" spans="1:3" ht="12.75">
      <c r="A11" s="572"/>
      <c r="B11" s="572"/>
      <c r="C11" s="572"/>
    </row>
    <row r="12" spans="1:3" s="57" customFormat="1" ht="22.5" customHeight="1" thickBot="1">
      <c r="A12" s="573" t="s">
        <v>107</v>
      </c>
      <c r="B12" s="573"/>
      <c r="C12" s="573"/>
    </row>
    <row r="13" spans="1:3" ht="18" customHeight="1" outlineLevel="1" thickBot="1">
      <c r="A13" s="313" t="s">
        <v>21</v>
      </c>
      <c r="B13" s="314" t="s">
        <v>68</v>
      </c>
      <c r="C13" s="315" t="s">
        <v>69</v>
      </c>
    </row>
    <row r="14" spans="1:3" ht="15" customHeight="1" outlineLevel="1">
      <c r="A14" s="64" t="s">
        <v>18</v>
      </c>
      <c r="B14" s="60">
        <v>4765464146.1963</v>
      </c>
      <c r="C14" s="61">
        <f>B14/$B$18</f>
        <v>0.8570320878502734</v>
      </c>
    </row>
    <row r="15" spans="1:3" ht="15" customHeight="1" outlineLevel="1">
      <c r="A15" s="59" t="s">
        <v>8</v>
      </c>
      <c r="B15" s="60">
        <v>335915885.8130999</v>
      </c>
      <c r="C15" s="61">
        <f>B15/$B$18</f>
        <v>0.060411889404364476</v>
      </c>
    </row>
    <row r="16" spans="1:3" ht="15" customHeight="1" outlineLevel="1">
      <c r="A16" s="59" t="s">
        <v>49</v>
      </c>
      <c r="B16" s="60">
        <v>311622479.79999995</v>
      </c>
      <c r="C16" s="61">
        <f>B16/$B$18</f>
        <v>0.05604290711057894</v>
      </c>
    </row>
    <row r="17" spans="1:3" ht="15" customHeight="1" outlineLevel="1">
      <c r="A17" s="59" t="s">
        <v>17</v>
      </c>
      <c r="B17" s="60">
        <v>147424237.37999997</v>
      </c>
      <c r="C17" s="61">
        <f>B17/$B$18</f>
        <v>0.026513115634783157</v>
      </c>
    </row>
    <row r="18" spans="1:3" ht="15" customHeight="1" outlineLevel="1" thickBot="1">
      <c r="A18" s="65" t="s">
        <v>6</v>
      </c>
      <c r="B18" s="63">
        <f>SUM(B14:B17)</f>
        <v>5560426749.1894</v>
      </c>
      <c r="C18" s="66">
        <f>SUM(C14:C17)</f>
        <v>1</v>
      </c>
    </row>
    <row r="20" spans="1:3" s="57" customFormat="1" ht="22.5" customHeight="1" thickBot="1">
      <c r="A20" s="573" t="s">
        <v>108</v>
      </c>
      <c r="B20" s="573"/>
      <c r="C20" s="573"/>
    </row>
    <row r="21" spans="1:3" ht="18" customHeight="1" outlineLevel="1" thickBot="1">
      <c r="A21" s="313" t="s">
        <v>21</v>
      </c>
      <c r="B21" s="314" t="s">
        <v>68</v>
      </c>
      <c r="C21" s="315" t="s">
        <v>69</v>
      </c>
    </row>
    <row r="22" spans="1:3" ht="15" customHeight="1" outlineLevel="1">
      <c r="A22" s="64" t="s">
        <v>18</v>
      </c>
      <c r="B22" s="60">
        <v>863527974.0341007</v>
      </c>
      <c r="C22" s="317">
        <f>B22/$B$26</f>
        <v>0.862863479757026</v>
      </c>
    </row>
    <row r="23" spans="1:3" ht="15" customHeight="1" outlineLevel="1">
      <c r="A23" s="59" t="s">
        <v>49</v>
      </c>
      <c r="B23" s="60">
        <v>116656846.24000001</v>
      </c>
      <c r="C23" s="61">
        <f>B23/$B$26</f>
        <v>0.11656707751328939</v>
      </c>
    </row>
    <row r="24" spans="1:3" ht="15" customHeight="1" outlineLevel="1">
      <c r="A24" s="59" t="s">
        <v>17</v>
      </c>
      <c r="B24" s="60">
        <v>15180214.920000002</v>
      </c>
      <c r="C24" s="61">
        <f>B24/$B$26</f>
        <v>0.015168533577597187</v>
      </c>
    </row>
    <row r="25" spans="1:3" ht="15" customHeight="1" outlineLevel="1">
      <c r="A25" s="59" t="s">
        <v>8</v>
      </c>
      <c r="B25" s="60">
        <v>5405068.411699997</v>
      </c>
      <c r="C25" s="61">
        <f>B25/$B$26</f>
        <v>0.005400909152087373</v>
      </c>
    </row>
    <row r="26" spans="1:3" ht="15" customHeight="1" outlineLevel="1" thickBot="1">
      <c r="A26" s="65" t="s">
        <v>6</v>
      </c>
      <c r="B26" s="63">
        <f>SUM(B22:B25)</f>
        <v>1000770103.6058006</v>
      </c>
      <c r="C26" s="66">
        <f>SUM(C22:C25)</f>
        <v>1</v>
      </c>
    </row>
    <row r="27" ht="12.75">
      <c r="C27" s="318"/>
    </row>
  </sheetData>
  <sheetProtection/>
  <mergeCells count="5">
    <mergeCell ref="A1:C1"/>
    <mergeCell ref="A2:C2"/>
    <mergeCell ref="A11:C11"/>
    <mergeCell ref="A20:C20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M3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5.140625" style="0" customWidth="1"/>
    <col min="2" max="3" width="14.00390625" style="0" customWidth="1"/>
    <col min="4" max="4" width="13.8515625" style="0" customWidth="1"/>
    <col min="5" max="5" width="3.140625" style="0" customWidth="1"/>
    <col min="6" max="6" width="44.421875" style="0" customWidth="1"/>
    <col min="7" max="7" width="14.421875" style="0" customWidth="1"/>
    <col min="8" max="8" width="15.57421875" style="277" customWidth="1"/>
    <col min="9" max="9" width="16.7109375" style="277" customWidth="1"/>
    <col min="10" max="12" width="13.00390625" style="277" customWidth="1"/>
    <col min="13" max="13" width="8.8515625" style="14" customWidth="1"/>
    <col min="14" max="15" width="11.8515625" style="14" customWidth="1"/>
    <col min="16" max="26" width="9.140625" style="14" customWidth="1"/>
    <col min="27" max="27" width="16.8515625" style="14" customWidth="1"/>
    <col min="28" max="16384" width="9.140625" style="14" customWidth="1"/>
  </cols>
  <sheetData>
    <row r="1" s="574" customFormat="1" ht="21.75" customHeight="1" thickBot="1">
      <c r="A1" s="574" t="s">
        <v>137</v>
      </c>
    </row>
    <row r="2" spans="1:12" ht="33" customHeight="1" thickBot="1">
      <c r="A2" s="104" t="s">
        <v>66</v>
      </c>
      <c r="B2" s="42" t="s">
        <v>192</v>
      </c>
      <c r="C2" s="42" t="s">
        <v>222</v>
      </c>
      <c r="D2" s="81" t="s">
        <v>104</v>
      </c>
      <c r="E2" s="74"/>
      <c r="F2" s="148" t="s">
        <v>66</v>
      </c>
      <c r="G2" s="42" t="s">
        <v>192</v>
      </c>
      <c r="H2" s="42" t="s">
        <v>222</v>
      </c>
      <c r="I2" s="42" t="s">
        <v>104</v>
      </c>
      <c r="J2" s="14"/>
      <c r="K2" s="14"/>
      <c r="L2" s="14"/>
    </row>
    <row r="3" spans="1:12" ht="18.75" customHeight="1">
      <c r="A3" s="511" t="s">
        <v>45</v>
      </c>
      <c r="B3" s="513">
        <v>-0.15223274695534506</v>
      </c>
      <c r="C3" s="513">
        <v>-0.22578808169364173</v>
      </c>
      <c r="D3" s="513">
        <v>-0.20976642565939152</v>
      </c>
      <c r="E3" s="275"/>
      <c r="F3" s="511" t="s">
        <v>45</v>
      </c>
      <c r="G3" s="512">
        <v>-0.15223274695534506</v>
      </c>
      <c r="H3" s="512">
        <v>-0.22578808169364173</v>
      </c>
      <c r="I3" s="512">
        <v>-0.20976642565939152</v>
      </c>
      <c r="J3" s="14"/>
      <c r="K3" s="14"/>
      <c r="L3" s="14"/>
    </row>
    <row r="4" spans="1:12" ht="18.75" customHeight="1">
      <c r="A4" s="143" t="s">
        <v>77</v>
      </c>
      <c r="B4" s="514">
        <v>0.0016165387755831746</v>
      </c>
      <c r="C4" s="514">
        <v>0.07313670507517611</v>
      </c>
      <c r="D4" s="515">
        <v>0.2747777450394351</v>
      </c>
      <c r="E4" s="275"/>
      <c r="F4" s="143" t="s">
        <v>180</v>
      </c>
      <c r="G4" s="380">
        <v>-0.1333839150227618</v>
      </c>
      <c r="H4" s="380">
        <v>0.04066949177861634</v>
      </c>
      <c r="I4" s="267">
        <v>0.548765072152988</v>
      </c>
      <c r="J4" s="14"/>
      <c r="K4" s="14"/>
      <c r="L4" s="14"/>
    </row>
    <row r="5" spans="1:12" ht="18.75" customHeight="1">
      <c r="A5" s="142" t="s">
        <v>85</v>
      </c>
      <c r="B5" s="516">
        <v>-0.023405049829289534</v>
      </c>
      <c r="C5" s="516">
        <v>-0.046142503061984974</v>
      </c>
      <c r="D5" s="517">
        <v>-0.053864150968409574</v>
      </c>
      <c r="E5" s="275"/>
      <c r="F5" s="142" t="s">
        <v>48</v>
      </c>
      <c r="G5" s="268">
        <v>-0.108243595168529</v>
      </c>
      <c r="H5" s="268">
        <v>0.07905810986574036</v>
      </c>
      <c r="I5" s="266">
        <v>0.6289739206383713</v>
      </c>
      <c r="J5" s="14"/>
      <c r="K5" s="14"/>
      <c r="L5" s="14"/>
    </row>
    <row r="6" spans="1:12" ht="18.75" customHeight="1">
      <c r="A6" s="143" t="s">
        <v>76</v>
      </c>
      <c r="B6" s="515">
        <v>0.009118022315375543</v>
      </c>
      <c r="C6" s="515">
        <v>-0.020583823452199224</v>
      </c>
      <c r="D6" s="515">
        <v>-0.053139260922799636</v>
      </c>
      <c r="E6" s="275"/>
      <c r="F6" s="143" t="s">
        <v>46</v>
      </c>
      <c r="G6" s="379">
        <v>-0.0789556631943058</v>
      </c>
      <c r="H6" s="379">
        <v>0.14419536199177418</v>
      </c>
      <c r="I6" s="267">
        <v>0.9569555807510268</v>
      </c>
      <c r="J6" s="14"/>
      <c r="K6" s="14"/>
      <c r="L6" s="14"/>
    </row>
    <row r="7" spans="1:12" ht="18.75" customHeight="1">
      <c r="A7" s="142" t="s">
        <v>179</v>
      </c>
      <c r="B7" s="518">
        <v>-0.020037512158678033</v>
      </c>
      <c r="C7" s="518">
        <v>-0.0726720765171649</v>
      </c>
      <c r="D7" s="518">
        <v>-0.17202586258806074</v>
      </c>
      <c r="E7" s="275"/>
      <c r="F7" s="143" t="s">
        <v>47</v>
      </c>
      <c r="G7" s="380">
        <v>-0.05421284017472372</v>
      </c>
      <c r="H7" s="380">
        <v>0.12830930573360044</v>
      </c>
      <c r="I7" s="380">
        <v>0.5898172027291604</v>
      </c>
      <c r="J7" s="15"/>
      <c r="K7" s="14"/>
      <c r="L7" s="14"/>
    </row>
    <row r="8" spans="1:12" ht="18.75" customHeight="1">
      <c r="A8" s="143" t="s">
        <v>180</v>
      </c>
      <c r="B8" s="519">
        <v>-0.1333839150227618</v>
      </c>
      <c r="C8" s="519">
        <v>0.04066949177861634</v>
      </c>
      <c r="D8" s="515">
        <v>0.548765072152988</v>
      </c>
      <c r="E8" s="275"/>
      <c r="F8" s="142" t="s">
        <v>1</v>
      </c>
      <c r="G8" s="149">
        <v>-0.032563747320901074</v>
      </c>
      <c r="H8" s="149">
        <v>-0.05409588358676731</v>
      </c>
      <c r="I8" s="150">
        <v>-0.05546203710054187</v>
      </c>
      <c r="J8" s="15"/>
      <c r="K8" s="14"/>
      <c r="L8" s="14"/>
    </row>
    <row r="9" spans="1:12" ht="18.75" customHeight="1">
      <c r="A9" s="142" t="s">
        <v>113</v>
      </c>
      <c r="B9" s="520">
        <v>-0.010093005310495375</v>
      </c>
      <c r="C9" s="520">
        <v>0.012085033438968829</v>
      </c>
      <c r="D9" s="518">
        <v>0.055687618320617194</v>
      </c>
      <c r="E9" s="275"/>
      <c r="F9" s="142" t="s">
        <v>85</v>
      </c>
      <c r="G9" s="151">
        <v>-0.023405049829289534</v>
      </c>
      <c r="H9" s="151">
        <v>-0.046142503061984974</v>
      </c>
      <c r="I9" s="266">
        <v>-0.053864150968409574</v>
      </c>
      <c r="J9" s="14"/>
      <c r="K9" s="14"/>
      <c r="L9" s="14"/>
    </row>
    <row r="10" spans="1:12" ht="18.75" customHeight="1">
      <c r="A10" s="142" t="s">
        <v>181</v>
      </c>
      <c r="B10" s="521">
        <v>0.16974031999999983</v>
      </c>
      <c r="C10" s="521">
        <v>0.25718973200629747</v>
      </c>
      <c r="D10" s="522">
        <v>0.5748429182184105</v>
      </c>
      <c r="E10" s="275"/>
      <c r="F10" s="142" t="s">
        <v>179</v>
      </c>
      <c r="G10" s="150">
        <v>-0.020037512158678033</v>
      </c>
      <c r="H10" s="150">
        <v>-0.0726720765171649</v>
      </c>
      <c r="I10" s="152">
        <v>-0.17202586258806074</v>
      </c>
      <c r="J10" s="14"/>
      <c r="K10" s="14"/>
      <c r="L10" s="14"/>
    </row>
    <row r="11" spans="1:12" ht="18.75" customHeight="1">
      <c r="A11" s="142" t="s">
        <v>1</v>
      </c>
      <c r="B11" s="520">
        <v>-0.032563747320901074</v>
      </c>
      <c r="C11" s="520">
        <v>-0.05409588358676731</v>
      </c>
      <c r="D11" s="523">
        <v>-0.05546203710054187</v>
      </c>
      <c r="E11" s="275"/>
      <c r="F11" s="142" t="s">
        <v>44</v>
      </c>
      <c r="G11" s="149">
        <v>-0.010383058602686734</v>
      </c>
      <c r="H11" s="149">
        <v>-0.050669650888136575</v>
      </c>
      <c r="I11" s="152">
        <v>-0.17485265225933222</v>
      </c>
      <c r="J11" s="14"/>
      <c r="K11" s="14"/>
      <c r="L11" s="14"/>
    </row>
    <row r="12" spans="1:10" ht="18.75" customHeight="1">
      <c r="A12" s="142" t="s">
        <v>44</v>
      </c>
      <c r="B12" s="520">
        <v>-0.010383058602686734</v>
      </c>
      <c r="C12" s="520">
        <v>-0.050669650888136575</v>
      </c>
      <c r="D12" s="518">
        <v>-0.17485265225933222</v>
      </c>
      <c r="E12" s="275"/>
      <c r="F12" s="142" t="s">
        <v>113</v>
      </c>
      <c r="G12" s="149">
        <v>-0.010093005310495375</v>
      </c>
      <c r="H12" s="149">
        <v>0.012085033438968829</v>
      </c>
      <c r="I12" s="150">
        <v>0.055687618320617194</v>
      </c>
      <c r="J12" s="14"/>
    </row>
    <row r="13" spans="1:12" ht="18.75" customHeight="1">
      <c r="A13" s="69" t="s">
        <v>177</v>
      </c>
      <c r="B13" s="521">
        <v>0.006539011298176637</v>
      </c>
      <c r="C13" s="521">
        <v>0.18809865652230373</v>
      </c>
      <c r="D13" s="516">
        <v>0.24517755777828842</v>
      </c>
      <c r="E13" s="275"/>
      <c r="F13" s="69" t="s">
        <v>0</v>
      </c>
      <c r="G13" s="149">
        <v>-0.0026886625894844748</v>
      </c>
      <c r="H13" s="149">
        <v>0.002707493070061018</v>
      </c>
      <c r="I13" s="149">
        <v>0.05309006558455365</v>
      </c>
      <c r="J13" s="14"/>
      <c r="K13" s="14"/>
      <c r="L13" s="14"/>
    </row>
    <row r="14" spans="1:12" ht="18.75" customHeight="1">
      <c r="A14" s="142" t="s">
        <v>178</v>
      </c>
      <c r="B14" s="520">
        <v>0.015180322627115802</v>
      </c>
      <c r="C14" s="520">
        <v>-0.036880054735463186</v>
      </c>
      <c r="D14" s="523">
        <v>-0.014813634198443726</v>
      </c>
      <c r="E14" s="275"/>
      <c r="F14" s="143" t="s">
        <v>77</v>
      </c>
      <c r="G14" s="269">
        <v>0.0016165387755831746</v>
      </c>
      <c r="H14" s="269">
        <v>0.07313670507517611</v>
      </c>
      <c r="I14" s="384">
        <v>0.2747777450394351</v>
      </c>
      <c r="J14" s="14"/>
      <c r="K14" s="14"/>
      <c r="L14" s="14"/>
    </row>
    <row r="15" spans="1:12" ht="18.75" customHeight="1">
      <c r="A15" s="143" t="s">
        <v>47</v>
      </c>
      <c r="B15" s="519">
        <v>-0.05421284017472372</v>
      </c>
      <c r="C15" s="519">
        <v>0.12830930573360044</v>
      </c>
      <c r="D15" s="519">
        <v>0.5898172027291604</v>
      </c>
      <c r="E15" s="275"/>
      <c r="F15" s="69" t="s">
        <v>177</v>
      </c>
      <c r="G15" s="268">
        <v>0.006539011298176637</v>
      </c>
      <c r="H15" s="268">
        <v>0.18809865652230373</v>
      </c>
      <c r="I15" s="151">
        <v>0.24517755777828842</v>
      </c>
      <c r="J15" s="15"/>
      <c r="K15" s="14"/>
      <c r="L15" s="14"/>
    </row>
    <row r="16" spans="1:13" ht="18.75" customHeight="1">
      <c r="A16" s="143" t="s">
        <v>46</v>
      </c>
      <c r="B16" s="524">
        <v>-0.0789556631943058</v>
      </c>
      <c r="C16" s="524">
        <v>0.14419536199177418</v>
      </c>
      <c r="D16" s="515">
        <v>0.9569555807510268</v>
      </c>
      <c r="E16" s="276"/>
      <c r="F16" s="143" t="s">
        <v>76</v>
      </c>
      <c r="G16" s="267">
        <v>0.009118022315375543</v>
      </c>
      <c r="H16" s="267">
        <v>-0.020583823452199224</v>
      </c>
      <c r="I16" s="267">
        <v>-0.053139260922799636</v>
      </c>
      <c r="J16" s="14"/>
      <c r="M16" s="277"/>
    </row>
    <row r="17" spans="1:13" ht="18.75" customHeight="1">
      <c r="A17" s="142" t="s">
        <v>182</v>
      </c>
      <c r="B17" s="520">
        <v>0.05734246575342466</v>
      </c>
      <c r="C17" s="520">
        <v>0.10797903096265715</v>
      </c>
      <c r="D17" s="518">
        <v>0.22393482282732835</v>
      </c>
      <c r="E17" s="277"/>
      <c r="F17" s="142" t="s">
        <v>178</v>
      </c>
      <c r="G17" s="149">
        <v>0.015180322627115802</v>
      </c>
      <c r="H17" s="149">
        <v>-0.036880054735463186</v>
      </c>
      <c r="I17" s="150">
        <v>-0.014813634198443726</v>
      </c>
      <c r="J17" s="14"/>
      <c r="M17" s="277"/>
    </row>
    <row r="18" spans="1:13" ht="18.75" customHeight="1">
      <c r="A18" s="69" t="s">
        <v>0</v>
      </c>
      <c r="B18" s="520">
        <v>-0.0026886625894844748</v>
      </c>
      <c r="C18" s="520">
        <v>0.002707493070061018</v>
      </c>
      <c r="D18" s="520">
        <v>0.05309006558455365</v>
      </c>
      <c r="E18" s="277"/>
      <c r="F18" s="142" t="s">
        <v>182</v>
      </c>
      <c r="G18" s="149">
        <v>0.05734246575342466</v>
      </c>
      <c r="H18" s="149">
        <v>0.10797903096265715</v>
      </c>
      <c r="I18" s="150">
        <v>0.22393482282732835</v>
      </c>
      <c r="J18" s="14"/>
      <c r="M18" s="277"/>
    </row>
    <row r="19" spans="1:13" ht="18.75" customHeight="1">
      <c r="A19" s="142" t="s">
        <v>48</v>
      </c>
      <c r="B19" s="521">
        <v>-0.108243595168529</v>
      </c>
      <c r="C19" s="521">
        <v>0.07905810986574036</v>
      </c>
      <c r="D19" s="517">
        <v>0.6289739206383713</v>
      </c>
      <c r="F19" s="142" t="s">
        <v>181</v>
      </c>
      <c r="G19" s="268">
        <v>0.16974031999999983</v>
      </c>
      <c r="H19" s="268">
        <v>0.25718973200629747</v>
      </c>
      <c r="I19" s="266">
        <v>0.5748429182184105</v>
      </c>
      <c r="J19" s="14"/>
      <c r="M19" s="277"/>
    </row>
    <row r="20" spans="1:13" ht="18.75" customHeight="1" thickBot="1">
      <c r="A20" s="381" t="s">
        <v>86</v>
      </c>
      <c r="B20" s="382" t="s">
        <v>87</v>
      </c>
      <c r="C20" s="382" t="s">
        <v>87</v>
      </c>
      <c r="D20" s="383" t="s">
        <v>87</v>
      </c>
      <c r="F20" s="381"/>
      <c r="G20" s="382"/>
      <c r="H20" s="383"/>
      <c r="I20" s="383"/>
      <c r="J20" s="14"/>
      <c r="M20" s="277"/>
    </row>
    <row r="21" spans="1:12" ht="12.75">
      <c r="A21" s="46" t="s">
        <v>223</v>
      </c>
      <c r="B21" s="45"/>
      <c r="C21" s="45"/>
      <c r="H21" s="14"/>
      <c r="I21" s="14"/>
      <c r="J21" s="14"/>
      <c r="K21" s="14"/>
      <c r="L21" s="14"/>
    </row>
    <row r="22" spans="1:12" ht="12.75">
      <c r="A22" s="46" t="s">
        <v>111</v>
      </c>
      <c r="H22" s="14"/>
      <c r="I22" s="14"/>
      <c r="J22" s="14"/>
      <c r="K22" s="14"/>
      <c r="L22" s="14"/>
    </row>
    <row r="23" spans="1:12" ht="12.75">
      <c r="A23" s="46" t="s">
        <v>112</v>
      </c>
      <c r="H23" s="14"/>
      <c r="I23" s="14"/>
      <c r="J23" s="14"/>
      <c r="K23" s="14"/>
      <c r="L23" s="14"/>
    </row>
    <row r="24" spans="1:12" ht="18.75" customHeight="1">
      <c r="A24" s="147"/>
      <c r="H24" s="14"/>
      <c r="I24" s="14"/>
      <c r="J24" s="14"/>
      <c r="K24" s="14"/>
      <c r="L24" s="14"/>
    </row>
    <row r="31" ht="12.75">
      <c r="D31" s="144"/>
    </row>
  </sheetData>
  <sheetProtection/>
  <mergeCells count="1">
    <mergeCell ref="A1:IV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O149"/>
  <sheetViews>
    <sheetView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14.8515625" style="156" customWidth="1"/>
    <col min="2" max="8" width="16.57421875" style="156" customWidth="1"/>
    <col min="9" max="9" width="14.57421875" style="156" customWidth="1"/>
    <col min="10" max="10" width="16.421875" style="156" customWidth="1"/>
    <col min="11" max="11" width="9.57421875" style="156" customWidth="1"/>
    <col min="12" max="12" width="16.57421875" style="156" bestFit="1" customWidth="1"/>
    <col min="13" max="13" width="9.57421875" style="156" customWidth="1"/>
    <col min="14" max="14" width="18.28125" style="156" customWidth="1"/>
    <col min="15" max="15" width="9.57421875" style="156" customWidth="1"/>
    <col min="16" max="16" width="10.00390625" style="156" bestFit="1" customWidth="1"/>
    <col min="17" max="16384" width="9.140625" style="156" customWidth="1"/>
  </cols>
  <sheetData>
    <row r="1" s="576" customFormat="1" ht="23.25" customHeight="1">
      <c r="A1" s="576" t="s">
        <v>205</v>
      </c>
    </row>
    <row r="2" s="438" customFormat="1" ht="7.5" customHeight="1"/>
    <row r="3" ht="17.25" customHeight="1" thickBot="1">
      <c r="A3" s="439" t="s">
        <v>206</v>
      </c>
    </row>
    <row r="4" spans="1:6" ht="27" customHeight="1" thickBot="1">
      <c r="A4" s="153" t="s">
        <v>115</v>
      </c>
      <c r="B4" s="452">
        <v>41820</v>
      </c>
      <c r="C4" s="154">
        <v>42094</v>
      </c>
      <c r="D4" s="154">
        <v>42185</v>
      </c>
      <c r="E4" s="155" t="s">
        <v>197</v>
      </c>
      <c r="F4" s="155" t="s">
        <v>146</v>
      </c>
    </row>
    <row r="5" spans="1:6" ht="15" customHeight="1">
      <c r="A5" s="157" t="s">
        <v>14</v>
      </c>
      <c r="B5" s="453">
        <v>43</v>
      </c>
      <c r="C5" s="158">
        <v>41</v>
      </c>
      <c r="D5" s="158">
        <v>40</v>
      </c>
      <c r="E5" s="454">
        <f>D5/C5-1</f>
        <v>-0.024390243902439046</v>
      </c>
      <c r="F5" s="455">
        <f>D5/B5-1</f>
        <v>-0.06976744186046513</v>
      </c>
    </row>
    <row r="6" spans="1:6" ht="15" customHeight="1">
      <c r="A6" s="159" t="s">
        <v>116</v>
      </c>
      <c r="B6" s="456">
        <v>7</v>
      </c>
      <c r="C6" s="160">
        <v>7</v>
      </c>
      <c r="D6" s="160">
        <v>7</v>
      </c>
      <c r="E6" s="457">
        <f>D6/C6-1</f>
        <v>0</v>
      </c>
      <c r="F6" s="458">
        <f>D6/B6-1</f>
        <v>0</v>
      </c>
    </row>
    <row r="7" spans="1:6" ht="15" customHeight="1">
      <c r="A7" s="159" t="s">
        <v>117</v>
      </c>
      <c r="B7" s="456">
        <v>8</v>
      </c>
      <c r="C7" s="160">
        <v>7</v>
      </c>
      <c r="D7" s="160">
        <v>7</v>
      </c>
      <c r="E7" s="457">
        <f>D7/C7-1</f>
        <v>0</v>
      </c>
      <c r="F7" s="458">
        <f>D7/B7-1</f>
        <v>-0.125</v>
      </c>
    </row>
    <row r="8" spans="1:6" ht="15" customHeight="1" thickBot="1">
      <c r="A8" s="161" t="s">
        <v>6</v>
      </c>
      <c r="B8" s="459">
        <v>46</v>
      </c>
      <c r="C8" s="162">
        <v>43</v>
      </c>
      <c r="D8" s="162">
        <v>42</v>
      </c>
      <c r="E8" s="460">
        <f>D8/C8-1</f>
        <v>-0.023255813953488413</v>
      </c>
      <c r="F8" s="461">
        <f>D8/B8-1</f>
        <v>-0.08695652173913049</v>
      </c>
    </row>
    <row r="9" spans="1:6" ht="25.5" customHeight="1">
      <c r="A9" s="577" t="s">
        <v>207</v>
      </c>
      <c r="B9" s="577"/>
      <c r="C9" s="577"/>
      <c r="D9" s="577"/>
      <c r="E9" s="577"/>
      <c r="F9" s="577"/>
    </row>
    <row r="10" ht="6" customHeight="1">
      <c r="A10" s="462"/>
    </row>
    <row r="11" s="439" customFormat="1" ht="15.75" thickBot="1">
      <c r="A11" s="439" t="s">
        <v>208</v>
      </c>
    </row>
    <row r="12" spans="1:6" ht="27" customHeight="1" thickBot="1">
      <c r="A12" s="153" t="s">
        <v>115</v>
      </c>
      <c r="B12" s="154">
        <v>41820</v>
      </c>
      <c r="C12" s="154">
        <v>42094</v>
      </c>
      <c r="D12" s="154">
        <v>42185</v>
      </c>
      <c r="E12" s="155" t="s">
        <v>197</v>
      </c>
      <c r="F12" s="155" t="s">
        <v>146</v>
      </c>
    </row>
    <row r="13" spans="1:6" ht="15" customHeight="1">
      <c r="A13" s="157" t="s">
        <v>14</v>
      </c>
      <c r="B13" s="158">
        <v>60</v>
      </c>
      <c r="C13" s="158">
        <v>58</v>
      </c>
      <c r="D13" s="158">
        <v>56</v>
      </c>
      <c r="E13" s="454">
        <f>D13/C13-1</f>
        <v>-0.03448275862068961</v>
      </c>
      <c r="F13" s="455">
        <f>D13/B13-1</f>
        <v>-0.06666666666666665</v>
      </c>
    </row>
    <row r="14" spans="1:6" ht="15" customHeight="1">
      <c r="A14" s="159" t="s">
        <v>116</v>
      </c>
      <c r="B14" s="160">
        <v>8</v>
      </c>
      <c r="C14" s="160">
        <v>8</v>
      </c>
      <c r="D14" s="160">
        <v>8</v>
      </c>
      <c r="E14" s="457">
        <f>D14/C14-1</f>
        <v>0</v>
      </c>
      <c r="F14" s="458">
        <f>D14/B14-1</f>
        <v>0</v>
      </c>
    </row>
    <row r="15" spans="1:6" ht="15" customHeight="1">
      <c r="A15" s="159" t="s">
        <v>117</v>
      </c>
      <c r="B15" s="160">
        <v>7</v>
      </c>
      <c r="C15" s="160">
        <v>6</v>
      </c>
      <c r="D15" s="160">
        <v>6</v>
      </c>
      <c r="E15" s="457">
        <f>D15/C15-1</f>
        <v>0</v>
      </c>
      <c r="F15" s="458">
        <f>D15/B15-1</f>
        <v>-0.1428571428571429</v>
      </c>
    </row>
    <row r="16" spans="1:6" ht="15" customHeight="1" thickBot="1">
      <c r="A16" s="161" t="s">
        <v>6</v>
      </c>
      <c r="B16" s="162">
        <f>SUM(B13:B15)</f>
        <v>75</v>
      </c>
      <c r="C16" s="162">
        <f>SUM(C13:C15)</f>
        <v>72</v>
      </c>
      <c r="D16" s="162">
        <f>SUM(D13:D15)</f>
        <v>70</v>
      </c>
      <c r="E16" s="460">
        <f>D16/C16-1</f>
        <v>-0.02777777777777779</v>
      </c>
      <c r="F16" s="461">
        <f>D16/B16-1</f>
        <v>-0.06666666666666665</v>
      </c>
    </row>
    <row r="17" spans="1:6" ht="15" customHeight="1">
      <c r="A17" s="577" t="s">
        <v>209</v>
      </c>
      <c r="B17" s="577"/>
      <c r="C17" s="577"/>
      <c r="D17" s="577"/>
      <c r="E17" s="577"/>
      <c r="F17" s="577"/>
    </row>
    <row r="18" s="440" customFormat="1" ht="7.5" customHeight="1"/>
    <row r="19" s="439" customFormat="1" ht="15.75" thickBot="1">
      <c r="A19" s="439" t="s">
        <v>118</v>
      </c>
    </row>
    <row r="20" spans="1:9" ht="17.25" customHeight="1">
      <c r="A20" s="578" t="s">
        <v>115</v>
      </c>
      <c r="B20" s="580">
        <v>41820</v>
      </c>
      <c r="C20" s="581"/>
      <c r="D20" s="580">
        <v>42094</v>
      </c>
      <c r="E20" s="581"/>
      <c r="F20" s="580">
        <v>42185</v>
      </c>
      <c r="G20" s="581"/>
      <c r="H20" s="582" t="s">
        <v>210</v>
      </c>
      <c r="I20" s="582" t="s">
        <v>146</v>
      </c>
    </row>
    <row r="21" spans="1:9" ht="66" customHeight="1" thickBot="1">
      <c r="A21" s="579"/>
      <c r="B21" s="163" t="s">
        <v>119</v>
      </c>
      <c r="C21" s="164" t="s">
        <v>120</v>
      </c>
      <c r="D21" s="163" t="s">
        <v>119</v>
      </c>
      <c r="E21" s="164" t="s">
        <v>120</v>
      </c>
      <c r="F21" s="163" t="s">
        <v>119</v>
      </c>
      <c r="G21" s="164" t="s">
        <v>120</v>
      </c>
      <c r="H21" s="583"/>
      <c r="I21" s="583"/>
    </row>
    <row r="22" spans="1:9" ht="15" customHeight="1">
      <c r="A22" s="165" t="s">
        <v>14</v>
      </c>
      <c r="B22" s="166">
        <v>559601847.8516998</v>
      </c>
      <c r="C22" s="158">
        <v>59</v>
      </c>
      <c r="D22" s="166">
        <v>657791791.6990999</v>
      </c>
      <c r="E22" s="167">
        <v>58</v>
      </c>
      <c r="F22" s="166">
        <v>585061765.1940999</v>
      </c>
      <c r="G22" s="158">
        <v>55</v>
      </c>
      <c r="H22" s="463">
        <f>F22/D22-1</f>
        <v>-0.11056694142858747</v>
      </c>
      <c r="I22" s="182">
        <f>F22/B22-1</f>
        <v>0.04549648547469998</v>
      </c>
    </row>
    <row r="23" spans="1:9" ht="15" customHeight="1">
      <c r="A23" s="159" t="s">
        <v>116</v>
      </c>
      <c r="B23" s="168">
        <v>126846771.793</v>
      </c>
      <c r="C23" s="160">
        <v>8</v>
      </c>
      <c r="D23" s="168">
        <v>130250387.41499999</v>
      </c>
      <c r="E23" s="168">
        <v>8</v>
      </c>
      <c r="F23" s="168">
        <v>134739439.857</v>
      </c>
      <c r="G23" s="160">
        <v>8</v>
      </c>
      <c r="H23" s="463">
        <f>F23/D23-1</f>
        <v>0.03446479147656678</v>
      </c>
      <c r="I23" s="182">
        <f>F23/B23-1</f>
        <v>0.06222206487745674</v>
      </c>
    </row>
    <row r="24" spans="1:9" ht="15" customHeight="1">
      <c r="A24" s="159" t="s">
        <v>117</v>
      </c>
      <c r="B24" s="168">
        <v>103327802.9376</v>
      </c>
      <c r="C24" s="160">
        <v>7</v>
      </c>
      <c r="D24" s="168">
        <v>110086115.77170001</v>
      </c>
      <c r="E24" s="168">
        <v>6</v>
      </c>
      <c r="F24" s="168">
        <v>112310396.414</v>
      </c>
      <c r="G24" s="160">
        <v>6</v>
      </c>
      <c r="H24" s="463">
        <f>F24/D24-1</f>
        <v>0.02020491527662549</v>
      </c>
      <c r="I24" s="182">
        <f>F24/B24-1</f>
        <v>0.08693297661448018</v>
      </c>
    </row>
    <row r="25" spans="1:9" ht="15" customHeight="1" thickBot="1">
      <c r="A25" s="161" t="s">
        <v>6</v>
      </c>
      <c r="B25" s="464">
        <f aca="true" t="shared" si="0" ref="B25:G25">SUM(B22:B24)</f>
        <v>789776422.5822998</v>
      </c>
      <c r="C25" s="464">
        <f t="shared" si="0"/>
        <v>74</v>
      </c>
      <c r="D25" s="464">
        <f t="shared" si="0"/>
        <v>898128294.8857999</v>
      </c>
      <c r="E25" s="464">
        <f t="shared" si="0"/>
        <v>72</v>
      </c>
      <c r="F25" s="464">
        <f t="shared" si="0"/>
        <v>832111601.4650999</v>
      </c>
      <c r="G25" s="464">
        <f t="shared" si="0"/>
        <v>69</v>
      </c>
      <c r="H25" s="465">
        <f>F25/D25-1</f>
        <v>-0.07350474736918766</v>
      </c>
      <c r="I25" s="466">
        <f>F25/B25-1</f>
        <v>0.053604004465439115</v>
      </c>
    </row>
    <row r="42" s="441" customFormat="1" ht="8.25" customHeight="1"/>
    <row r="43" s="442" customFormat="1" ht="15">
      <c r="A43" s="442" t="s">
        <v>121</v>
      </c>
    </row>
    <row r="44" s="441" customFormat="1" ht="7.5" customHeight="1"/>
    <row r="45" spans="1:8" s="435" customFormat="1" ht="15" customHeight="1" thickBot="1">
      <c r="A45" s="575">
        <f>$D$12</f>
        <v>42185</v>
      </c>
      <c r="B45" s="575"/>
      <c r="C45" s="575"/>
      <c r="D45" s="575"/>
      <c r="E45" s="575"/>
      <c r="F45" s="575"/>
      <c r="H45" s="467" t="s">
        <v>211</v>
      </c>
    </row>
    <row r="46" spans="1:15" ht="27" customHeight="1" thickBot="1">
      <c r="A46" s="153" t="s">
        <v>115</v>
      </c>
      <c r="B46" s="154" t="s">
        <v>60</v>
      </c>
      <c r="C46" s="154" t="s">
        <v>114</v>
      </c>
      <c r="D46" s="154" t="s">
        <v>61</v>
      </c>
      <c r="E46" s="154" t="s">
        <v>16</v>
      </c>
      <c r="F46" s="155" t="s">
        <v>15</v>
      </c>
      <c r="H46" s="468" t="s">
        <v>212</v>
      </c>
      <c r="I46" s="155" t="s">
        <v>213</v>
      </c>
      <c r="J46" s="155" t="s">
        <v>166</v>
      </c>
      <c r="K46" s="469" t="s">
        <v>214</v>
      </c>
      <c r="L46" s="468" t="s">
        <v>215</v>
      </c>
      <c r="M46" s="155" t="s">
        <v>213</v>
      </c>
      <c r="N46" s="155" t="s">
        <v>167</v>
      </c>
      <c r="O46" s="469" t="s">
        <v>214</v>
      </c>
    </row>
    <row r="47" spans="1:15" ht="15" customHeight="1">
      <c r="A47" s="157" t="s">
        <v>14</v>
      </c>
      <c r="B47" s="169">
        <v>300830645.4670999</v>
      </c>
      <c r="C47" s="169">
        <v>255705152.24</v>
      </c>
      <c r="D47" s="169">
        <v>14392149.457000002</v>
      </c>
      <c r="E47" s="169">
        <v>7044730.97</v>
      </c>
      <c r="F47" s="166">
        <v>7089087.06</v>
      </c>
      <c r="G47" s="170"/>
      <c r="H47" s="470">
        <f>B47-B54</f>
        <v>-36836107.60350013</v>
      </c>
      <c r="I47" s="463">
        <f>H47/B54</f>
        <v>-0.10909012293489954</v>
      </c>
      <c r="J47" s="169">
        <f>B47-B61</f>
        <v>51550690.447099924</v>
      </c>
      <c r="K47" s="463">
        <f>J47/B61</f>
        <v>0.20679837832514034</v>
      </c>
      <c r="L47" s="470">
        <f>C47-C54</f>
        <v>-28006076.669999897</v>
      </c>
      <c r="M47" s="463">
        <f>L47/C54</f>
        <v>-0.09871331768431381</v>
      </c>
      <c r="N47" s="169">
        <f>C47-C61</f>
        <v>-20920689.257099867</v>
      </c>
      <c r="O47" s="525">
        <f>N47/C61</f>
        <v>-0.07562810887036812</v>
      </c>
    </row>
    <row r="48" spans="1:15" ht="15" customHeight="1">
      <c r="A48" s="159" t="s">
        <v>116</v>
      </c>
      <c r="B48" s="169">
        <v>77491491.00199999</v>
      </c>
      <c r="C48" s="169">
        <v>55303411.099999994</v>
      </c>
      <c r="D48" s="169">
        <v>1593615.745</v>
      </c>
      <c r="E48" s="169">
        <v>0</v>
      </c>
      <c r="F48" s="166">
        <v>350922.01</v>
      </c>
      <c r="G48" s="170"/>
      <c r="H48" s="470">
        <f>B48-B55</f>
        <v>3756542.926999986</v>
      </c>
      <c r="I48" s="463">
        <f>H48/B55</f>
        <v>0.05094657316607849</v>
      </c>
      <c r="J48" s="169">
        <f>B48-B62</f>
        <v>20728929.71199999</v>
      </c>
      <c r="K48" s="463">
        <f>J48/B62</f>
        <v>0.365186651921781</v>
      </c>
      <c r="L48" s="470">
        <f>C48-C55</f>
        <v>1107925.890000008</v>
      </c>
      <c r="M48" s="463">
        <f>L48/C55</f>
        <v>0.020443139972028092</v>
      </c>
      <c r="N48" s="169">
        <f>C48-C62</f>
        <v>-7494266.133000001</v>
      </c>
      <c r="O48" s="525">
        <f>N48/C62</f>
        <v>-0.11933986196963646</v>
      </c>
    </row>
    <row r="49" spans="1:15" ht="15" customHeight="1">
      <c r="A49" s="159" t="s">
        <v>117</v>
      </c>
      <c r="B49" s="169">
        <v>80706956.514</v>
      </c>
      <c r="C49" s="169">
        <v>22752501.060000002</v>
      </c>
      <c r="D49" s="169">
        <v>0</v>
      </c>
      <c r="E49" s="169">
        <v>5050938.84</v>
      </c>
      <c r="F49" s="166">
        <v>3800000</v>
      </c>
      <c r="G49" s="170"/>
      <c r="H49" s="470">
        <f>B49-B56</f>
        <v>534201.5322999954</v>
      </c>
      <c r="I49" s="463">
        <f>H49/B56</f>
        <v>0.006663130541315821</v>
      </c>
      <c r="J49" s="169">
        <f>B49-B63</f>
        <v>60201195.164000005</v>
      </c>
      <c r="K49" s="463">
        <f>J49/B63</f>
        <v>2.935818579786603</v>
      </c>
      <c r="L49" s="470">
        <f>C49-C56</f>
        <v>1690079.1100000031</v>
      </c>
      <c r="M49" s="463">
        <f>L49/C56</f>
        <v>0.0802414420341628</v>
      </c>
      <c r="N49" s="169">
        <f>C49-C63</f>
        <v>-51718601.6876</v>
      </c>
      <c r="O49" s="525">
        <f>N49/C63</f>
        <v>-0.6944787948539778</v>
      </c>
    </row>
    <row r="50" spans="1:15" ht="15" customHeight="1" thickBot="1">
      <c r="A50" s="161" t="s">
        <v>6</v>
      </c>
      <c r="B50" s="162">
        <f>SUM(B47:B49)</f>
        <v>459029092.9830999</v>
      </c>
      <c r="C50" s="162">
        <f>SUM(C47:C49)</f>
        <v>333761064.40000004</v>
      </c>
      <c r="D50" s="162">
        <f>SUM(D47:D49)</f>
        <v>15985765.202000003</v>
      </c>
      <c r="E50" s="162">
        <f>SUM(E47:E49)</f>
        <v>12095669.809999999</v>
      </c>
      <c r="F50" s="171">
        <f>SUM(F47:F49)</f>
        <v>11240009.07</v>
      </c>
      <c r="H50" s="471">
        <f>B50-B57</f>
        <v>-32545363.144200146</v>
      </c>
      <c r="I50" s="465">
        <f>H50/B57</f>
        <v>-0.0662063757352194</v>
      </c>
      <c r="J50" s="162">
        <f>B50-B64</f>
        <v>132480815.32309985</v>
      </c>
      <c r="K50" s="465">
        <f>J50/B64</f>
        <v>0.4057005483919227</v>
      </c>
      <c r="L50" s="471">
        <f>C50-C57</f>
        <v>-25208071.669999838</v>
      </c>
      <c r="M50" s="465">
        <f>L50/C57</f>
        <v>-0.07022350708469878</v>
      </c>
      <c r="N50" s="162">
        <f>C50-C64</f>
        <v>-80133557.07769984</v>
      </c>
      <c r="O50" s="526">
        <f>N50/C64</f>
        <v>-0.19360859725986398</v>
      </c>
    </row>
    <row r="51" s="441" customFormat="1" ht="7.5" customHeight="1"/>
    <row r="52" spans="1:6" s="435" customFormat="1" ht="15" customHeight="1" thickBot="1">
      <c r="A52" s="575">
        <v>42094</v>
      </c>
      <c r="B52" s="575"/>
      <c r="C52" s="575"/>
      <c r="D52" s="575"/>
      <c r="E52" s="575"/>
      <c r="F52" s="575"/>
    </row>
    <row r="53" spans="1:6" ht="27" customHeight="1" outlineLevel="1" thickBot="1">
      <c r="A53" s="153" t="s">
        <v>115</v>
      </c>
      <c r="B53" s="154" t="s">
        <v>60</v>
      </c>
      <c r="C53" s="154" t="s">
        <v>114</v>
      </c>
      <c r="D53" s="154" t="s">
        <v>61</v>
      </c>
      <c r="E53" s="154" t="s">
        <v>16</v>
      </c>
      <c r="F53" s="155" t="s">
        <v>15</v>
      </c>
    </row>
    <row r="54" spans="1:6" ht="15" customHeight="1" outlineLevel="1">
      <c r="A54" s="157" t="s">
        <v>14</v>
      </c>
      <c r="B54" s="169">
        <v>337666753.07060003</v>
      </c>
      <c r="C54" s="169">
        <v>283711228.9099999</v>
      </c>
      <c r="D54" s="169">
        <v>16150037.128500002</v>
      </c>
      <c r="E54" s="169">
        <v>13881950.97</v>
      </c>
      <c r="F54" s="166">
        <v>6381821.62</v>
      </c>
    </row>
    <row r="55" spans="1:6" ht="15" customHeight="1" outlineLevel="1">
      <c r="A55" s="159" t="s">
        <v>116</v>
      </c>
      <c r="B55" s="169">
        <v>73734948.075</v>
      </c>
      <c r="C55" s="169">
        <v>54195485.209999986</v>
      </c>
      <c r="D55" s="169">
        <v>1797355.86</v>
      </c>
      <c r="E55" s="169">
        <v>0</v>
      </c>
      <c r="F55" s="166">
        <v>522598.27</v>
      </c>
    </row>
    <row r="56" spans="1:6" ht="15" customHeight="1" outlineLevel="1">
      <c r="A56" s="159" t="s">
        <v>117</v>
      </c>
      <c r="B56" s="169">
        <v>80172754.9817</v>
      </c>
      <c r="C56" s="169">
        <v>21062421.95</v>
      </c>
      <c r="D56" s="169">
        <v>0</v>
      </c>
      <c r="E56" s="169">
        <v>5050938.84</v>
      </c>
      <c r="F56" s="166">
        <v>3800000</v>
      </c>
    </row>
    <row r="57" spans="1:6" ht="15" customHeight="1" outlineLevel="1" thickBot="1">
      <c r="A57" s="161" t="s">
        <v>6</v>
      </c>
      <c r="B57" s="162">
        <f>SUM(B54:B56)</f>
        <v>491574456.1273</v>
      </c>
      <c r="C57" s="162">
        <f>SUM(C54:C56)</f>
        <v>358969136.0699999</v>
      </c>
      <c r="D57" s="162">
        <f>SUM(D54:D56)</f>
        <v>17947392.988500003</v>
      </c>
      <c r="E57" s="162">
        <f>SUM(E54:E56)</f>
        <v>18932889.810000002</v>
      </c>
      <c r="F57" s="171">
        <f>SUM(F54:F56)</f>
        <v>10704419.89</v>
      </c>
    </row>
    <row r="58" s="443" customFormat="1" ht="7.5" customHeight="1"/>
    <row r="59" spans="1:6" s="435" customFormat="1" ht="15" customHeight="1" thickBot="1">
      <c r="A59" s="575">
        <v>41820</v>
      </c>
      <c r="B59" s="575"/>
      <c r="C59" s="575"/>
      <c r="D59" s="575"/>
      <c r="E59" s="575"/>
      <c r="F59" s="575"/>
    </row>
    <row r="60" spans="1:6" ht="27" customHeight="1" outlineLevel="1" thickBot="1">
      <c r="A60" s="153" t="s">
        <v>115</v>
      </c>
      <c r="B60" s="154" t="s">
        <v>114</v>
      </c>
      <c r="C60" s="154" t="s">
        <v>60</v>
      </c>
      <c r="D60" s="154" t="s">
        <v>61</v>
      </c>
      <c r="E60" s="154" t="s">
        <v>16</v>
      </c>
      <c r="F60" s="155" t="s">
        <v>15</v>
      </c>
    </row>
    <row r="61" spans="1:6" ht="15" customHeight="1" outlineLevel="1">
      <c r="A61" s="157" t="s">
        <v>14</v>
      </c>
      <c r="B61" s="169">
        <v>249279955.01999998</v>
      </c>
      <c r="C61" s="169">
        <v>276625841.4970999</v>
      </c>
      <c r="D61" s="169">
        <v>14387777.954600003</v>
      </c>
      <c r="E61" s="169">
        <v>13364044.41</v>
      </c>
      <c r="F61" s="166">
        <v>5944228.970000001</v>
      </c>
    </row>
    <row r="62" spans="1:6" ht="15" customHeight="1" outlineLevel="1">
      <c r="A62" s="159" t="s">
        <v>116</v>
      </c>
      <c r="B62" s="169">
        <v>56762561.29</v>
      </c>
      <c r="C62" s="169">
        <v>62797677.232999995</v>
      </c>
      <c r="D62" s="169">
        <v>1781638.66</v>
      </c>
      <c r="E62" s="169">
        <v>0</v>
      </c>
      <c r="F62" s="166">
        <v>5504894.61</v>
      </c>
    </row>
    <row r="63" spans="1:6" ht="15" customHeight="1" outlineLevel="1">
      <c r="A63" s="159" t="s">
        <v>117</v>
      </c>
      <c r="B63" s="169">
        <v>20505761.349999998</v>
      </c>
      <c r="C63" s="169">
        <v>74471102.7476</v>
      </c>
      <c r="D63" s="169">
        <v>0</v>
      </c>
      <c r="E63" s="169">
        <v>5050938.84</v>
      </c>
      <c r="F63" s="166">
        <v>3300000</v>
      </c>
    </row>
    <row r="64" spans="1:6" ht="15" customHeight="1" outlineLevel="1" thickBot="1">
      <c r="A64" s="161" t="s">
        <v>6</v>
      </c>
      <c r="B64" s="162">
        <f>SUM(B61:B63)</f>
        <v>326548277.66</v>
      </c>
      <c r="C64" s="162">
        <f>SUM(C61:C63)</f>
        <v>413894621.4776999</v>
      </c>
      <c r="D64" s="162">
        <f>SUM(D61:D63)</f>
        <v>16169416.614600003</v>
      </c>
      <c r="E64" s="162">
        <f>SUM(E61:E63)</f>
        <v>18414983.25</v>
      </c>
      <c r="F64" s="171">
        <f>SUM(F61:F63)</f>
        <v>14749123.580000002</v>
      </c>
    </row>
    <row r="65" s="443" customFormat="1" ht="7.5" customHeight="1"/>
    <row r="66" s="435" customFormat="1" ht="15" customHeight="1">
      <c r="A66" s="435" t="s">
        <v>121</v>
      </c>
    </row>
    <row r="67" s="437" customFormat="1" ht="15" customHeight="1">
      <c r="A67" s="437" t="s">
        <v>122</v>
      </c>
    </row>
    <row r="102" s="436" customFormat="1" ht="15" customHeight="1">
      <c r="A102" s="436" t="s">
        <v>121</v>
      </c>
    </row>
    <row r="103" s="437" customFormat="1" ht="15" customHeight="1">
      <c r="A103" s="437" t="s">
        <v>123</v>
      </c>
    </row>
    <row r="104" s="435" customFormat="1" ht="15" customHeight="1">
      <c r="A104" s="435">
        <f>A45</f>
        <v>42185</v>
      </c>
    </row>
    <row r="137" ht="13.5" thickBot="1"/>
    <row r="138" spans="1:4" ht="13.5" thickBot="1">
      <c r="A138" s="153" t="s">
        <v>124</v>
      </c>
      <c r="B138" s="154" t="s">
        <v>14</v>
      </c>
      <c r="C138" s="154" t="s">
        <v>116</v>
      </c>
      <c r="D138" s="155" t="s">
        <v>117</v>
      </c>
    </row>
    <row r="139" spans="1:4" ht="27" customHeight="1">
      <c r="A139" s="165" t="s">
        <v>16</v>
      </c>
      <c r="B139" s="172">
        <v>7044730.97</v>
      </c>
      <c r="C139" s="172">
        <v>0</v>
      </c>
      <c r="D139" s="173">
        <v>5050938.84</v>
      </c>
    </row>
    <row r="140" spans="1:4" ht="27" customHeight="1">
      <c r="A140" s="159" t="s">
        <v>114</v>
      </c>
      <c r="B140" s="169">
        <v>255705152.24</v>
      </c>
      <c r="C140" s="169">
        <v>55303411.099999994</v>
      </c>
      <c r="D140" s="166">
        <v>22752501.060000002</v>
      </c>
    </row>
    <row r="141" spans="1:4" ht="27" customHeight="1">
      <c r="A141" s="159" t="s">
        <v>61</v>
      </c>
      <c r="B141" s="169">
        <v>14392149.457000002</v>
      </c>
      <c r="C141" s="169">
        <v>1593615.745</v>
      </c>
      <c r="D141" s="166">
        <v>0</v>
      </c>
    </row>
    <row r="142" spans="1:4" ht="27" customHeight="1">
      <c r="A142" s="174" t="s">
        <v>15</v>
      </c>
      <c r="B142" s="175">
        <v>7089087.06</v>
      </c>
      <c r="C142" s="175">
        <v>350922.01</v>
      </c>
      <c r="D142" s="176">
        <v>3800000</v>
      </c>
    </row>
    <row r="143" spans="1:5" ht="27" customHeight="1">
      <c r="A143" s="177" t="s">
        <v>18</v>
      </c>
      <c r="B143" s="178">
        <v>47722446.88069999</v>
      </c>
      <c r="C143" s="178">
        <v>3105167.18</v>
      </c>
      <c r="D143" s="179">
        <v>31171889.7832</v>
      </c>
      <c r="E143" s="170"/>
    </row>
    <row r="144" spans="1:6" ht="27" customHeight="1">
      <c r="A144" s="159" t="s">
        <v>8</v>
      </c>
      <c r="B144" s="169">
        <v>41298628.364099994</v>
      </c>
      <c r="C144" s="169">
        <v>6100232.892000001</v>
      </c>
      <c r="D144" s="166">
        <v>34300806.246300004</v>
      </c>
      <c r="E144" s="170"/>
      <c r="F144" s="170"/>
    </row>
    <row r="145" spans="1:6" ht="27" customHeight="1">
      <c r="A145" s="159" t="s">
        <v>125</v>
      </c>
      <c r="B145" s="169">
        <v>0</v>
      </c>
      <c r="C145" s="169">
        <v>6533076.5</v>
      </c>
      <c r="D145" s="166">
        <v>0</v>
      </c>
      <c r="E145" s="170"/>
      <c r="F145" s="170"/>
    </row>
    <row r="146" spans="1:6" ht="40.5" customHeight="1">
      <c r="A146" s="159" t="s">
        <v>224</v>
      </c>
      <c r="B146" s="169">
        <v>211809570.2222999</v>
      </c>
      <c r="C146" s="169">
        <v>61753014.42999999</v>
      </c>
      <c r="D146" s="166">
        <v>15234260.484499998</v>
      </c>
      <c r="E146" s="170"/>
      <c r="F146" s="170"/>
    </row>
    <row r="147" spans="1:5" ht="27" customHeight="1" thickBot="1">
      <c r="A147" s="161" t="s">
        <v>60</v>
      </c>
      <c r="B147" s="162">
        <f>SUM(B143:B146)</f>
        <v>300830645.4670999</v>
      </c>
      <c r="C147" s="162">
        <f>SUM(C143:C146)</f>
        <v>77491491.00199999</v>
      </c>
      <c r="D147" s="171">
        <f>SUM(D143:D146)</f>
        <v>80706956.514</v>
      </c>
      <c r="E147" s="180" t="s">
        <v>126</v>
      </c>
    </row>
    <row r="148" spans="2:4" ht="12.75">
      <c r="B148" s="472">
        <f>SUM(B139:B146)</f>
        <v>585061765.1940999</v>
      </c>
      <c r="C148" s="472">
        <f>SUM(C139:C146)</f>
        <v>134739439.857</v>
      </c>
      <c r="D148" s="472">
        <f>SUM(D139:D146)</f>
        <v>112310396.414</v>
      </c>
    </row>
    <row r="149" spans="2:4" ht="12.75">
      <c r="B149" s="473">
        <f>B147/B148</f>
        <v>0.5141861310442948</v>
      </c>
      <c r="C149" s="473">
        <f>C147/C148</f>
        <v>0.5751210713377042</v>
      </c>
      <c r="D149" s="473">
        <f>D147/D148</f>
        <v>0.7186062830416606</v>
      </c>
    </row>
  </sheetData>
  <sheetProtection/>
  <mergeCells count="12">
    <mergeCell ref="H20:H21"/>
    <mergeCell ref="I20:I21"/>
    <mergeCell ref="A45:F45"/>
    <mergeCell ref="A52:F52"/>
    <mergeCell ref="A59:F59"/>
    <mergeCell ref="A1:IV1"/>
    <mergeCell ref="A9:F9"/>
    <mergeCell ref="A17:F17"/>
    <mergeCell ref="A20:A21"/>
    <mergeCell ref="B20:C20"/>
    <mergeCell ref="D20:E20"/>
    <mergeCell ref="F20:G20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"/>
  <sheetViews>
    <sheetView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12.00390625" style="156" customWidth="1"/>
    <col min="2" max="2" width="14.57421875" style="156" customWidth="1"/>
    <col min="3" max="3" width="14.421875" style="156" customWidth="1"/>
    <col min="4" max="4" width="19.140625" style="156" customWidth="1"/>
    <col min="5" max="5" width="13.00390625" style="156" customWidth="1"/>
    <col min="6" max="6" width="12.57421875" style="156" customWidth="1"/>
    <col min="7" max="7" width="12.00390625" style="156" customWidth="1"/>
    <col min="8" max="8" width="11.140625" style="156" customWidth="1"/>
    <col min="9" max="9" width="11.140625" style="156" bestFit="1" customWidth="1"/>
    <col min="10" max="10" width="10.140625" style="156" bestFit="1" customWidth="1"/>
    <col min="11" max="12" width="11.140625" style="156" bestFit="1" customWidth="1"/>
    <col min="13" max="16384" width="9.140625" style="156" customWidth="1"/>
  </cols>
  <sheetData>
    <row r="1" s="584" customFormat="1" ht="25.5" customHeight="1" thickBot="1">
      <c r="A1" s="584" t="s">
        <v>216</v>
      </c>
    </row>
    <row r="2" spans="1:7" ht="56.25" customHeight="1" thickBot="1">
      <c r="A2" s="153"/>
      <c r="B2" s="154" t="s">
        <v>127</v>
      </c>
      <c r="C2" s="154" t="s">
        <v>128</v>
      </c>
      <c r="D2" s="154" t="s">
        <v>129</v>
      </c>
      <c r="E2" s="155" t="s">
        <v>217</v>
      </c>
      <c r="F2" s="155" t="s">
        <v>218</v>
      </c>
      <c r="G2" s="155" t="s">
        <v>219</v>
      </c>
    </row>
    <row r="3" spans="1:7" ht="18.75" customHeight="1">
      <c r="A3" s="183">
        <v>2009</v>
      </c>
      <c r="B3" s="474">
        <v>1</v>
      </c>
      <c r="C3" s="474">
        <v>1</v>
      </c>
      <c r="D3" s="475">
        <v>2.9893384</v>
      </c>
      <c r="E3" s="476" t="s">
        <v>101</v>
      </c>
      <c r="F3" s="476" t="s">
        <v>101</v>
      </c>
      <c r="G3" s="476" t="s">
        <v>101</v>
      </c>
    </row>
    <row r="4" spans="1:7" ht="18.75" customHeight="1">
      <c r="A4" s="181">
        <v>2010</v>
      </c>
      <c r="B4" s="477">
        <v>2</v>
      </c>
      <c r="C4" s="477">
        <v>2</v>
      </c>
      <c r="D4" s="478">
        <v>14.7314275</v>
      </c>
      <c r="E4" s="479" t="s">
        <v>101</v>
      </c>
      <c r="F4" s="479" t="s">
        <v>101</v>
      </c>
      <c r="G4" s="479">
        <f>D4/D3-1</f>
        <v>3.927989250062824</v>
      </c>
    </row>
    <row r="5" spans="1:7" ht="18.75" customHeight="1">
      <c r="A5" s="181">
        <v>2011</v>
      </c>
      <c r="B5" s="477">
        <v>4</v>
      </c>
      <c r="C5" s="477">
        <v>3</v>
      </c>
      <c r="D5" s="478">
        <v>51.31810092</v>
      </c>
      <c r="E5" s="479" t="s">
        <v>101</v>
      </c>
      <c r="F5" s="479" t="s">
        <v>101</v>
      </c>
      <c r="G5" s="479">
        <f>D5/D4-1</f>
        <v>2.483579640873228</v>
      </c>
    </row>
    <row r="6" spans="1:7" s="278" customFormat="1" ht="18.75" customHeight="1">
      <c r="A6" s="181">
        <v>2012</v>
      </c>
      <c r="B6" s="477">
        <v>5</v>
      </c>
      <c r="C6" s="477">
        <v>6</v>
      </c>
      <c r="D6" s="478">
        <v>60.731990249999996</v>
      </c>
      <c r="E6" s="479" t="s">
        <v>101</v>
      </c>
      <c r="F6" s="479" t="s">
        <v>101</v>
      </c>
      <c r="G6" s="479">
        <f>D6/D5-1</f>
        <v>0.18344188816876428</v>
      </c>
    </row>
    <row r="7" spans="1:7" s="278" customFormat="1" ht="18.75" customHeight="1">
      <c r="A7" s="323">
        <v>2013</v>
      </c>
      <c r="B7" s="480">
        <v>4</v>
      </c>
      <c r="C7" s="480">
        <v>5</v>
      </c>
      <c r="D7" s="481">
        <v>19.89301839</v>
      </c>
      <c r="E7" s="482" t="s">
        <v>101</v>
      </c>
      <c r="F7" s="482" t="s">
        <v>101</v>
      </c>
      <c r="G7" s="482">
        <f>D7/D6-1</f>
        <v>-0.6724458014942133</v>
      </c>
    </row>
    <row r="8" spans="1:7" s="278" customFormat="1" ht="18.75" customHeight="1" hidden="1" outlineLevel="1">
      <c r="A8" s="324" t="s">
        <v>148</v>
      </c>
      <c r="B8" s="483">
        <v>4</v>
      </c>
      <c r="C8" s="483">
        <v>6</v>
      </c>
      <c r="D8" s="484">
        <v>25.77205646</v>
      </c>
      <c r="E8" s="485" t="s">
        <v>101</v>
      </c>
      <c r="F8" s="485" t="s">
        <v>101</v>
      </c>
      <c r="G8" s="485" t="s">
        <v>101</v>
      </c>
    </row>
    <row r="9" spans="1:7" s="278" customFormat="1" ht="18.75" customHeight="1" hidden="1" outlineLevel="1">
      <c r="A9" s="324" t="s">
        <v>159</v>
      </c>
      <c r="B9" s="483">
        <v>4</v>
      </c>
      <c r="C9" s="483">
        <v>7</v>
      </c>
      <c r="D9" s="484">
        <v>30.227408610000005</v>
      </c>
      <c r="E9" s="485" t="s">
        <v>101</v>
      </c>
      <c r="F9" s="485" t="s">
        <v>101</v>
      </c>
      <c r="G9" s="485" t="s">
        <v>101</v>
      </c>
    </row>
    <row r="10" spans="1:7" s="278" customFormat="1" ht="18.75" customHeight="1" collapsed="1">
      <c r="A10" s="324">
        <v>2014</v>
      </c>
      <c r="B10" s="483">
        <v>4</v>
      </c>
      <c r="C10" s="483">
        <v>7</v>
      </c>
      <c r="D10" s="484">
        <v>30.48011016</v>
      </c>
      <c r="E10" s="485" t="s">
        <v>101</v>
      </c>
      <c r="F10" s="485" t="s">
        <v>101</v>
      </c>
      <c r="G10" s="485">
        <f>D10/D7-1</f>
        <v>0.5322013765051365</v>
      </c>
    </row>
    <row r="11" spans="1:7" s="278" customFormat="1" ht="18.75" customHeight="1">
      <c r="A11" s="324" t="s">
        <v>162</v>
      </c>
      <c r="B11" s="483">
        <v>4</v>
      </c>
      <c r="C11" s="483">
        <v>7</v>
      </c>
      <c r="D11" s="484">
        <v>33.18860447</v>
      </c>
      <c r="E11" s="485" t="s">
        <v>101</v>
      </c>
      <c r="F11" s="485" t="s">
        <v>101</v>
      </c>
      <c r="G11" s="485">
        <f>D11/D8-1</f>
        <v>0.2877747851247723</v>
      </c>
    </row>
    <row r="12" spans="1:7" s="278" customFormat="1" ht="18.75" customHeight="1" thickBot="1">
      <c r="A12" s="322" t="s">
        <v>204</v>
      </c>
      <c r="B12" s="486">
        <v>3</v>
      </c>
      <c r="C12" s="486">
        <v>6</v>
      </c>
      <c r="D12" s="487">
        <f>'[22]PER_F_Funds_IC'!$H$158/1000000</f>
        <v>28.13138144</v>
      </c>
      <c r="E12" s="488">
        <f>D12/D11-1</f>
        <v>-0.1523782970317824</v>
      </c>
      <c r="F12" s="488">
        <f>D12/D10-1</f>
        <v>-0.07705775037133267</v>
      </c>
      <c r="G12" s="488">
        <f>D12/D9-1</f>
        <v>-0.069341940523032</v>
      </c>
    </row>
    <row r="13" s="278" customFormat="1" ht="12.75">
      <c r="A13" s="279" t="s">
        <v>130</v>
      </c>
    </row>
    <row r="14" ht="12.75">
      <c r="A14" s="184" t="s">
        <v>131</v>
      </c>
    </row>
    <row r="15" ht="12.75">
      <c r="A15" s="185" t="s">
        <v>132</v>
      </c>
    </row>
  </sheetData>
  <sheetProtection/>
  <mergeCells count="1">
    <mergeCell ref="A1:IV1"/>
  </mergeCells>
  <hyperlinks>
    <hyperlink ref="A15" r:id="rId1" display="http://www.uaib.com.ua/analituaib/rankings/kua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13.57421875" style="7" customWidth="1"/>
    <col min="2" max="2" width="17.57421875" style="1" customWidth="1"/>
    <col min="3" max="3" width="25.57421875" style="1" customWidth="1"/>
    <col min="4" max="4" width="2.140625" style="1" customWidth="1"/>
    <col min="5" max="5" width="10.57421875" style="1" customWidth="1"/>
    <col min="6" max="6" width="9.140625" style="1" customWidth="1"/>
    <col min="7" max="7" width="8.8515625" style="1" customWidth="1"/>
    <col min="8" max="8" width="9.140625" style="1" customWidth="1"/>
    <col min="9" max="9" width="11.28125" style="1" customWidth="1"/>
    <col min="10" max="10" width="11.5742187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1" spans="1:14" s="529" customFormat="1" ht="24" customHeight="1" thickBot="1">
      <c r="A1" s="528" t="s">
        <v>136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</row>
    <row r="2" spans="1:4" ht="28.5" customHeight="1" thickBot="1">
      <c r="A2" s="33"/>
      <c r="B2" s="41" t="s">
        <v>30</v>
      </c>
      <c r="C2" s="41" t="s">
        <v>95</v>
      </c>
      <c r="D2" s="74"/>
    </row>
    <row r="3" spans="1:5" ht="15" customHeight="1" hidden="1" outlineLevel="1">
      <c r="A3" s="188">
        <v>39447</v>
      </c>
      <c r="B3" s="189">
        <v>334</v>
      </c>
      <c r="C3" s="190">
        <v>2.5</v>
      </c>
      <c r="D3" s="4"/>
      <c r="E3" s="48"/>
    </row>
    <row r="4" spans="1:5" ht="16.5" customHeight="1" hidden="1" outlineLevel="1">
      <c r="A4" s="191">
        <v>39538</v>
      </c>
      <c r="B4" s="192">
        <v>356</v>
      </c>
      <c r="C4" s="193">
        <v>2.8</v>
      </c>
      <c r="D4" s="4"/>
      <c r="E4" s="48"/>
    </row>
    <row r="5" spans="1:5" ht="16.5" customHeight="1" collapsed="1">
      <c r="A5" s="191">
        <v>39629</v>
      </c>
      <c r="B5" s="192">
        <v>394</v>
      </c>
      <c r="C5" s="193">
        <v>2.8</v>
      </c>
      <c r="D5" s="4"/>
      <c r="E5" s="48"/>
    </row>
    <row r="6" spans="1:5" ht="16.5" customHeight="1" hidden="1" outlineLevel="1">
      <c r="A6" s="191">
        <v>39721</v>
      </c>
      <c r="B6" s="192">
        <v>404</v>
      </c>
      <c r="C6" s="194">
        <v>2.87</v>
      </c>
      <c r="D6" s="5"/>
      <c r="E6" s="48"/>
    </row>
    <row r="7" spans="1:5" ht="16.5" customHeight="1" hidden="1" outlineLevel="1">
      <c r="A7" s="191">
        <v>39813</v>
      </c>
      <c r="B7" s="192">
        <v>409</v>
      </c>
      <c r="C7" s="194">
        <v>3.04</v>
      </c>
      <c r="D7" s="5"/>
      <c r="E7" s="48"/>
    </row>
    <row r="8" spans="1:5" ht="16.5" customHeight="1" hidden="1" outlineLevel="1">
      <c r="A8" s="191">
        <v>39903</v>
      </c>
      <c r="B8" s="192">
        <v>409</v>
      </c>
      <c r="C8" s="194">
        <v>3.09</v>
      </c>
      <c r="D8" s="5"/>
      <c r="E8" s="48"/>
    </row>
    <row r="9" spans="1:5" ht="16.5" customHeight="1" collapsed="1">
      <c r="A9" s="191">
        <v>39994</v>
      </c>
      <c r="B9" s="192">
        <v>397</v>
      </c>
      <c r="C9" s="194">
        <v>3.17</v>
      </c>
      <c r="D9" s="5"/>
      <c r="E9" s="48"/>
    </row>
    <row r="10" spans="1:5" ht="16.5" customHeight="1" hidden="1" outlineLevel="1">
      <c r="A10" s="191">
        <v>40086</v>
      </c>
      <c r="B10" s="192">
        <v>391</v>
      </c>
      <c r="C10" s="194">
        <v>3.2</v>
      </c>
      <c r="D10" s="5"/>
      <c r="E10" s="48"/>
    </row>
    <row r="11" spans="1:5" ht="16.5" customHeight="1" hidden="1" outlineLevel="1">
      <c r="A11" s="191">
        <v>40178</v>
      </c>
      <c r="B11" s="192">
        <v>380</v>
      </c>
      <c r="C11" s="194">
        <v>3.16</v>
      </c>
      <c r="D11" s="5"/>
      <c r="E11" s="48"/>
    </row>
    <row r="12" spans="1:5" ht="16.5" customHeight="1" hidden="1" outlineLevel="1">
      <c r="A12" s="191">
        <v>40268</v>
      </c>
      <c r="B12" s="192">
        <v>366</v>
      </c>
      <c r="C12" s="194">
        <v>3.29</v>
      </c>
      <c r="D12" s="5"/>
      <c r="E12" s="48"/>
    </row>
    <row r="13" spans="1:5" ht="16.5" customHeight="1" collapsed="1">
      <c r="A13" s="191">
        <v>40359</v>
      </c>
      <c r="B13" s="195">
        <v>357</v>
      </c>
      <c r="C13" s="196">
        <v>3.48</v>
      </c>
      <c r="D13" s="38"/>
      <c r="E13" s="48"/>
    </row>
    <row r="14" spans="1:6" ht="16.5" customHeight="1" hidden="1" outlineLevel="1">
      <c r="A14" s="191">
        <v>40451</v>
      </c>
      <c r="B14" s="192">
        <v>348</v>
      </c>
      <c r="C14" s="196">
        <v>3.64</v>
      </c>
      <c r="D14" s="38"/>
      <c r="E14" s="48"/>
      <c r="F14" s="48">
        <f>C14*B14</f>
        <v>1266.72</v>
      </c>
    </row>
    <row r="15" spans="1:7" ht="16.5" customHeight="1" hidden="1" outlineLevel="1">
      <c r="A15" s="191">
        <v>40543</v>
      </c>
      <c r="B15" s="192">
        <v>339</v>
      </c>
      <c r="C15" s="194">
        <v>3.62</v>
      </c>
      <c r="D15" s="5"/>
      <c r="E15" s="48"/>
      <c r="F15" s="48"/>
      <c r="G15" s="48"/>
    </row>
    <row r="16" spans="1:7" ht="16.5" customHeight="1" hidden="1" outlineLevel="1">
      <c r="A16" s="191">
        <v>40633</v>
      </c>
      <c r="B16" s="192">
        <v>344</v>
      </c>
      <c r="C16" s="194">
        <f>1328/B16</f>
        <v>3.86046511627907</v>
      </c>
      <c r="D16" s="5"/>
      <c r="E16" s="48"/>
      <c r="G16" s="48"/>
    </row>
    <row r="17" spans="1:7" ht="16.5" customHeight="1" collapsed="1">
      <c r="A17" s="191">
        <v>40724</v>
      </c>
      <c r="B17" s="192">
        <v>347</v>
      </c>
      <c r="C17" s="194">
        <f>1375/B17</f>
        <v>3.962536023054755</v>
      </c>
      <c r="D17" s="5"/>
      <c r="E17" s="48"/>
      <c r="G17" s="48"/>
    </row>
    <row r="18" spans="1:7" ht="16.5" customHeight="1" hidden="1" outlineLevel="1">
      <c r="A18" s="191">
        <v>40816</v>
      </c>
      <c r="B18" s="197">
        <v>345</v>
      </c>
      <c r="C18" s="198">
        <f>1415/B18</f>
        <v>4.101449275362318</v>
      </c>
      <c r="D18" s="54"/>
      <c r="E18" s="48"/>
      <c r="G18" s="48"/>
    </row>
    <row r="19" spans="1:7" ht="16.5" customHeight="1" hidden="1" outlineLevel="1">
      <c r="A19" s="191">
        <v>40908</v>
      </c>
      <c r="B19" s="197">
        <v>341</v>
      </c>
      <c r="C19" s="194">
        <f>1451/B19</f>
        <v>4.255131964809384</v>
      </c>
      <c r="D19" s="5"/>
      <c r="E19" s="48"/>
      <c r="G19" s="48"/>
    </row>
    <row r="20" spans="1:4" ht="16.5" customHeight="1" hidden="1" outlineLevel="1">
      <c r="A20" s="191">
        <v>40999</v>
      </c>
      <c r="B20" s="197">
        <v>344</v>
      </c>
      <c r="C20" s="194">
        <f>1464/B20</f>
        <v>4.255813953488372</v>
      </c>
      <c r="D20" s="52"/>
    </row>
    <row r="21" spans="1:4" ht="16.5" customHeight="1" collapsed="1">
      <c r="A21" s="191">
        <v>41090</v>
      </c>
      <c r="B21" s="197">
        <v>340</v>
      </c>
      <c r="C21" s="194">
        <f>1497/B21</f>
        <v>4.402941176470589</v>
      </c>
      <c r="D21" s="52"/>
    </row>
    <row r="22" spans="1:4" ht="16.5" customHeight="1" hidden="1" outlineLevel="1">
      <c r="A22" s="191">
        <v>41182</v>
      </c>
      <c r="B22" s="197">
        <v>344</v>
      </c>
      <c r="C22" s="194">
        <f>1518/B22</f>
        <v>4.412790697674419</v>
      </c>
      <c r="D22" s="52"/>
    </row>
    <row r="23" spans="1:4" ht="16.5" customHeight="1" hidden="1" outlineLevel="1">
      <c r="A23" s="191">
        <v>41274</v>
      </c>
      <c r="B23" s="197">
        <v>353</v>
      </c>
      <c r="C23" s="199">
        <f>1544/B23</f>
        <v>4.373937677053824</v>
      </c>
      <c r="D23" s="52"/>
    </row>
    <row r="24" spans="1:4" ht="16.5" customHeight="1" hidden="1" outlineLevel="1">
      <c r="A24" s="191">
        <v>41364</v>
      </c>
      <c r="B24" s="192">
        <v>348</v>
      </c>
      <c r="C24" s="199">
        <f>1570/B24</f>
        <v>4.511494252873563</v>
      </c>
      <c r="D24" s="52"/>
    </row>
    <row r="25" spans="1:4" ht="16.5" customHeight="1" collapsed="1">
      <c r="A25" s="191">
        <v>41455</v>
      </c>
      <c r="B25" s="192">
        <v>345</v>
      </c>
      <c r="C25" s="194">
        <f>1580/B25</f>
        <v>4.579710144927536</v>
      </c>
      <c r="D25" s="52"/>
    </row>
    <row r="26" spans="1:3" ht="16.5" customHeight="1" hidden="1" outlineLevel="1">
      <c r="A26" s="191">
        <v>41547</v>
      </c>
      <c r="B26" s="192">
        <v>347</v>
      </c>
      <c r="C26" s="199">
        <f>1593/B26</f>
        <v>4.590778097982709</v>
      </c>
    </row>
    <row r="27" spans="1:3" ht="16.5" customHeight="1" hidden="1" outlineLevel="1">
      <c r="A27" s="191">
        <v>41639</v>
      </c>
      <c r="B27" s="192">
        <v>347</v>
      </c>
      <c r="C27" s="199">
        <f>1604/B27</f>
        <v>4.622478386167147</v>
      </c>
    </row>
    <row r="28" spans="1:3" ht="16.5" customHeight="1" hidden="1" outlineLevel="1">
      <c r="A28" s="191">
        <v>41729</v>
      </c>
      <c r="B28" s="192">
        <v>343</v>
      </c>
      <c r="C28" s="199">
        <f>1597/B28</f>
        <v>4.65597667638484</v>
      </c>
    </row>
    <row r="29" spans="1:3" ht="16.5" customHeight="1" collapsed="1">
      <c r="A29" s="191">
        <v>41820</v>
      </c>
      <c r="B29" s="192">
        <v>340</v>
      </c>
      <c r="C29" s="199">
        <f>1591/B29</f>
        <v>4.679411764705883</v>
      </c>
    </row>
    <row r="30" spans="1:3" ht="16.5" customHeight="1" outlineLevel="1">
      <c r="A30" s="191">
        <v>41912</v>
      </c>
      <c r="B30" s="192">
        <v>337</v>
      </c>
      <c r="C30" s="199">
        <f>1586/B30</f>
        <v>4.706231454005935</v>
      </c>
    </row>
    <row r="31" spans="1:3" ht="16.5" customHeight="1" outlineLevel="1">
      <c r="A31" s="191">
        <v>42004</v>
      </c>
      <c r="B31" s="192">
        <v>336</v>
      </c>
      <c r="C31" s="199">
        <f>1569/B31</f>
        <v>4.669642857142857</v>
      </c>
    </row>
    <row r="32" spans="1:3" ht="16.5" customHeight="1" outlineLevel="1">
      <c r="A32" s="191">
        <v>42094</v>
      </c>
      <c r="B32" s="192">
        <v>330</v>
      </c>
      <c r="C32" s="199">
        <v>4.736363636363636</v>
      </c>
    </row>
    <row r="33" spans="1:3" ht="16.5" customHeight="1" thickBot="1">
      <c r="A33" s="200">
        <v>42185</v>
      </c>
      <c r="B33" s="201">
        <v>326</v>
      </c>
      <c r="C33" s="202">
        <f>1556/B33</f>
        <v>4.773006134969325</v>
      </c>
    </row>
  </sheetData>
  <sheetProtection/>
  <mergeCells count="1">
    <mergeCell ref="A1:IV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R3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8515625" style="6" customWidth="1"/>
    <col min="2" max="2" width="11.7109375" style="6" customWidth="1"/>
    <col min="3" max="12" width="10.28125" style="6" customWidth="1"/>
    <col min="13" max="13" width="9.140625" style="6" customWidth="1"/>
    <col min="14" max="14" width="10.140625" style="6" bestFit="1" customWidth="1"/>
    <col min="15" max="15" width="8.7109375" style="6" bestFit="1" customWidth="1"/>
    <col min="16" max="16" width="12.140625" style="6" bestFit="1" customWidth="1"/>
    <col min="17" max="17" width="24.8515625" style="6" bestFit="1" customWidth="1"/>
    <col min="18" max="18" width="9.57421875" style="6" bestFit="1" customWidth="1"/>
    <col min="19" max="16384" width="9.140625" style="6" customWidth="1"/>
  </cols>
  <sheetData>
    <row r="1" spans="1:12" ht="21" customHeight="1" thickBot="1">
      <c r="A1" s="532" t="s">
        <v>109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</row>
    <row r="2" spans="1:12" ht="17.25" customHeight="1">
      <c r="A2" s="533" t="s">
        <v>96</v>
      </c>
      <c r="B2" s="535" t="s">
        <v>6</v>
      </c>
      <c r="C2" s="535" t="s">
        <v>97</v>
      </c>
      <c r="D2" s="535"/>
      <c r="E2" s="535"/>
      <c r="F2" s="535"/>
      <c r="G2" s="535"/>
      <c r="H2" s="535"/>
      <c r="I2" s="535"/>
      <c r="J2" s="535" t="s">
        <v>98</v>
      </c>
      <c r="K2" s="535"/>
      <c r="L2" s="537"/>
    </row>
    <row r="3" spans="1:12" ht="17.25" customHeight="1" thickBot="1">
      <c r="A3" s="534"/>
      <c r="B3" s="536"/>
      <c r="C3" s="145" t="s">
        <v>36</v>
      </c>
      <c r="D3" s="145" t="s">
        <v>99</v>
      </c>
      <c r="E3" s="145" t="s">
        <v>37</v>
      </c>
      <c r="F3" s="145" t="s">
        <v>100</v>
      </c>
      <c r="G3" s="145" t="s">
        <v>38</v>
      </c>
      <c r="H3" s="145" t="s">
        <v>39</v>
      </c>
      <c r="I3" s="221" t="s">
        <v>40</v>
      </c>
      <c r="J3" s="145" t="s">
        <v>37</v>
      </c>
      <c r="K3" s="145" t="s">
        <v>39</v>
      </c>
      <c r="L3" s="222" t="s">
        <v>40</v>
      </c>
    </row>
    <row r="4" spans="1:12" ht="18" customHeight="1">
      <c r="A4" s="204">
        <v>41820</v>
      </c>
      <c r="B4" s="205">
        <v>1233</v>
      </c>
      <c r="C4" s="206">
        <v>38</v>
      </c>
      <c r="D4" s="206" t="s">
        <v>101</v>
      </c>
      <c r="E4" s="206">
        <v>34</v>
      </c>
      <c r="F4" s="207" t="s">
        <v>101</v>
      </c>
      <c r="G4" s="207">
        <v>9</v>
      </c>
      <c r="H4" s="206">
        <v>42</v>
      </c>
      <c r="I4" s="208">
        <v>862</v>
      </c>
      <c r="J4" s="206">
        <v>2</v>
      </c>
      <c r="K4" s="207">
        <v>81</v>
      </c>
      <c r="L4" s="209">
        <v>165</v>
      </c>
    </row>
    <row r="5" spans="1:12" ht="18" customHeight="1">
      <c r="A5" s="204">
        <v>41912</v>
      </c>
      <c r="B5" s="205">
        <v>1207</v>
      </c>
      <c r="C5" s="206">
        <v>35</v>
      </c>
      <c r="D5" s="206" t="s">
        <v>101</v>
      </c>
      <c r="E5" s="206">
        <v>31</v>
      </c>
      <c r="F5" s="207" t="s">
        <v>101</v>
      </c>
      <c r="G5" s="207">
        <v>11</v>
      </c>
      <c r="H5" s="206">
        <v>37</v>
      </c>
      <c r="I5" s="208">
        <v>850</v>
      </c>
      <c r="J5" s="206">
        <v>2</v>
      </c>
      <c r="K5" s="207">
        <v>77</v>
      </c>
      <c r="L5" s="209">
        <v>164</v>
      </c>
    </row>
    <row r="6" spans="1:12" ht="18" customHeight="1">
      <c r="A6" s="204">
        <v>42004</v>
      </c>
      <c r="B6" s="205">
        <v>1188</v>
      </c>
      <c r="C6" s="335">
        <v>26</v>
      </c>
      <c r="D6" s="336">
        <v>4</v>
      </c>
      <c r="E6" s="335">
        <v>29</v>
      </c>
      <c r="F6" s="336">
        <v>1</v>
      </c>
      <c r="G6" s="207">
        <v>10</v>
      </c>
      <c r="H6" s="206">
        <v>35</v>
      </c>
      <c r="I6" s="208">
        <v>846</v>
      </c>
      <c r="J6" s="206">
        <v>2</v>
      </c>
      <c r="K6" s="207">
        <v>75</v>
      </c>
      <c r="L6" s="209">
        <v>160</v>
      </c>
    </row>
    <row r="7" spans="1:12" ht="18" customHeight="1">
      <c r="A7" s="204">
        <v>42094</v>
      </c>
      <c r="B7" s="223">
        <v>1177</v>
      </c>
      <c r="C7" s="449">
        <v>22</v>
      </c>
      <c r="D7" s="450">
        <v>5</v>
      </c>
      <c r="E7" s="449">
        <v>28</v>
      </c>
      <c r="F7" s="450">
        <v>2</v>
      </c>
      <c r="G7" s="207">
        <v>10</v>
      </c>
      <c r="H7" s="206">
        <v>32</v>
      </c>
      <c r="I7" s="208">
        <v>847</v>
      </c>
      <c r="J7" s="206">
        <v>2</v>
      </c>
      <c r="K7" s="207">
        <v>72</v>
      </c>
      <c r="L7" s="209">
        <v>157</v>
      </c>
    </row>
    <row r="8" spans="1:12" ht="18" customHeight="1" thickBot="1">
      <c r="A8" s="339">
        <v>42185</v>
      </c>
      <c r="B8" s="340">
        <v>1171</v>
      </c>
      <c r="C8" s="341">
        <v>21</v>
      </c>
      <c r="D8" s="342">
        <v>5</v>
      </c>
      <c r="E8" s="341">
        <v>26</v>
      </c>
      <c r="F8" s="342">
        <v>2</v>
      </c>
      <c r="G8" s="343">
        <v>8</v>
      </c>
      <c r="H8" s="224">
        <v>37</v>
      </c>
      <c r="I8" s="344">
        <v>837</v>
      </c>
      <c r="J8" s="224">
        <v>2</v>
      </c>
      <c r="K8" s="343">
        <v>70</v>
      </c>
      <c r="L8" s="345">
        <v>163</v>
      </c>
    </row>
    <row r="9" spans="1:12" ht="21" customHeight="1">
      <c r="A9" s="530" t="s">
        <v>195</v>
      </c>
      <c r="B9" s="321">
        <v>-6</v>
      </c>
      <c r="C9" s="346">
        <v>-1</v>
      </c>
      <c r="D9" s="347">
        <v>0</v>
      </c>
      <c r="E9" s="346">
        <v>-2</v>
      </c>
      <c r="F9" s="347">
        <v>0</v>
      </c>
      <c r="G9" s="348">
        <v>-2</v>
      </c>
      <c r="H9" s="348">
        <v>5</v>
      </c>
      <c r="I9" s="349">
        <v>-10</v>
      </c>
      <c r="J9" s="348">
        <v>0</v>
      </c>
      <c r="K9" s="348">
        <v>-2</v>
      </c>
      <c r="L9" s="350">
        <v>6</v>
      </c>
    </row>
    <row r="10" spans="1:12" ht="21" customHeight="1" thickBot="1">
      <c r="A10" s="531"/>
      <c r="B10" s="273">
        <v>-0.005097706032285432</v>
      </c>
      <c r="C10" s="337">
        <v>-0.045454545454545414</v>
      </c>
      <c r="D10" s="338">
        <v>0</v>
      </c>
      <c r="E10" s="337">
        <v>-0.0714285714285714</v>
      </c>
      <c r="F10" s="338">
        <v>0</v>
      </c>
      <c r="G10" s="210">
        <v>-0.19999999999999996</v>
      </c>
      <c r="H10" s="210">
        <v>0.15625</v>
      </c>
      <c r="I10" s="211">
        <v>-0.011806375442739103</v>
      </c>
      <c r="J10" s="210">
        <v>0</v>
      </c>
      <c r="K10" s="210">
        <v>-0.02777777777777779</v>
      </c>
      <c r="L10" s="212">
        <v>0.03821656050955413</v>
      </c>
    </row>
    <row r="11" spans="1:12" ht="21" customHeight="1">
      <c r="A11" s="530" t="s">
        <v>196</v>
      </c>
      <c r="B11" s="321">
        <v>-17</v>
      </c>
      <c r="C11" s="346">
        <v>-5</v>
      </c>
      <c r="D11" s="347">
        <v>1</v>
      </c>
      <c r="E11" s="346">
        <v>-3</v>
      </c>
      <c r="F11" s="347">
        <v>1</v>
      </c>
      <c r="G11" s="348">
        <v>-2</v>
      </c>
      <c r="H11" s="348">
        <v>2</v>
      </c>
      <c r="I11" s="349">
        <v>-9</v>
      </c>
      <c r="J11" s="348">
        <v>0</v>
      </c>
      <c r="K11" s="348">
        <v>-5</v>
      </c>
      <c r="L11" s="350">
        <v>3</v>
      </c>
    </row>
    <row r="12" spans="1:12" ht="21" customHeight="1">
      <c r="A12" s="531"/>
      <c r="B12" s="273">
        <v>-0.014309764309764272</v>
      </c>
      <c r="C12" s="337">
        <v>-0.1923076923076923</v>
      </c>
      <c r="D12" s="338">
        <v>0.25</v>
      </c>
      <c r="E12" s="337">
        <v>-0.10344827586206895</v>
      </c>
      <c r="F12" s="338">
        <v>1</v>
      </c>
      <c r="G12" s="210">
        <v>-0.19999999999999996</v>
      </c>
      <c r="H12" s="210">
        <v>0.05714285714285716</v>
      </c>
      <c r="I12" s="211">
        <v>-0.010638297872340385</v>
      </c>
      <c r="J12" s="210">
        <v>0</v>
      </c>
      <c r="K12" s="210">
        <v>-0.06666666666666665</v>
      </c>
      <c r="L12" s="212">
        <v>0.018750000000000044</v>
      </c>
    </row>
    <row r="13" spans="1:18" ht="21" customHeight="1">
      <c r="A13" s="538" t="s">
        <v>139</v>
      </c>
      <c r="B13" s="213">
        <v>-62</v>
      </c>
      <c r="C13" s="274">
        <v>-17</v>
      </c>
      <c r="D13" s="274" t="s">
        <v>101</v>
      </c>
      <c r="E13" s="214">
        <v>-8</v>
      </c>
      <c r="F13" s="214" t="s">
        <v>101</v>
      </c>
      <c r="G13" s="214">
        <v>-1</v>
      </c>
      <c r="H13" s="214">
        <v>-5</v>
      </c>
      <c r="I13" s="215">
        <v>-25</v>
      </c>
      <c r="J13" s="214">
        <v>0</v>
      </c>
      <c r="K13" s="214">
        <v>-11</v>
      </c>
      <c r="L13" s="216">
        <v>-2</v>
      </c>
      <c r="N13" s="102"/>
      <c r="O13" s="101" t="s">
        <v>14</v>
      </c>
      <c r="P13" s="101" t="s">
        <v>2</v>
      </c>
      <c r="Q13" s="101" t="s">
        <v>83</v>
      </c>
      <c r="R13" s="101" t="s">
        <v>51</v>
      </c>
    </row>
    <row r="14" spans="1:18" ht="21" customHeight="1" thickBot="1">
      <c r="A14" s="539"/>
      <c r="B14" s="217">
        <v>-0.05028386050283862</v>
      </c>
      <c r="C14" s="218">
        <v>-0.4473684210526315</v>
      </c>
      <c r="D14" s="218" t="s">
        <v>101</v>
      </c>
      <c r="E14" s="218">
        <v>-0.23529411764705888</v>
      </c>
      <c r="F14" s="218" t="s">
        <v>101</v>
      </c>
      <c r="G14" s="218">
        <v>-0.11111111111111116</v>
      </c>
      <c r="H14" s="218">
        <v>-0.11904761904761907</v>
      </c>
      <c r="I14" s="219">
        <v>-0.029002320185614883</v>
      </c>
      <c r="J14" s="218">
        <v>0</v>
      </c>
      <c r="K14" s="218">
        <v>-0.13580246913580252</v>
      </c>
      <c r="L14" s="220">
        <v>-0.012121212121212088</v>
      </c>
      <c r="N14" s="102">
        <f>A8</f>
        <v>42185</v>
      </c>
      <c r="O14" s="6">
        <f>C8+D8</f>
        <v>26</v>
      </c>
      <c r="P14" s="6">
        <f>F8+J8+E8</f>
        <v>30</v>
      </c>
      <c r="Q14" s="6">
        <f>G8+H8+K8</f>
        <v>115</v>
      </c>
      <c r="R14" s="6">
        <f>I8+L8</f>
        <v>1000</v>
      </c>
    </row>
    <row r="15" spans="1:12" ht="41.25" customHeight="1">
      <c r="A15" s="542" t="s">
        <v>140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</row>
    <row r="16" spans="1:12" ht="12.75" customHeight="1">
      <c r="A16" s="541" t="s">
        <v>141</v>
      </c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</row>
    <row r="17" s="540" customFormat="1" ht="7.5" customHeight="1"/>
    <row r="18" spans="1:12" ht="18.75" customHeight="1" thickBot="1">
      <c r="A18" s="543" t="s">
        <v>183</v>
      </c>
      <c r="B18" s="543"/>
      <c r="C18" s="543"/>
      <c r="D18" s="543"/>
      <c r="E18" s="543"/>
      <c r="F18" s="543"/>
      <c r="G18" s="543"/>
      <c r="H18" s="234"/>
      <c r="I18" s="87"/>
      <c r="J18" s="87"/>
      <c r="K18" s="87"/>
      <c r="L18" s="87"/>
    </row>
    <row r="19" spans="1:12" ht="40.5" customHeight="1" thickBot="1">
      <c r="A19" s="146" t="s">
        <v>110</v>
      </c>
      <c r="B19" s="83" t="s">
        <v>6</v>
      </c>
      <c r="C19" s="203" t="s">
        <v>76</v>
      </c>
      <c r="D19" s="203" t="s">
        <v>77</v>
      </c>
      <c r="E19" s="203" t="s">
        <v>185</v>
      </c>
      <c r="F19" s="203" t="s">
        <v>86</v>
      </c>
      <c r="G19" s="84" t="s">
        <v>78</v>
      </c>
      <c r="I19" s="271"/>
      <c r="J19" s="50"/>
      <c r="K19" s="49"/>
      <c r="L19" s="51"/>
    </row>
    <row r="20" spans="1:9" ht="18.75" customHeight="1">
      <c r="A20" s="123">
        <v>41820</v>
      </c>
      <c r="B20" s="108">
        <v>59</v>
      </c>
      <c r="C20" s="125">
        <v>6</v>
      </c>
      <c r="D20" s="125">
        <v>0</v>
      </c>
      <c r="E20" s="125">
        <v>45</v>
      </c>
      <c r="F20" s="126">
        <v>0</v>
      </c>
      <c r="G20" s="126">
        <v>8</v>
      </c>
      <c r="I20" s="271"/>
    </row>
    <row r="21" spans="1:9" ht="18.75" customHeight="1">
      <c r="A21" s="124">
        <v>41912</v>
      </c>
      <c r="B21" s="40">
        <v>53</v>
      </c>
      <c r="C21" s="85">
        <v>6</v>
      </c>
      <c r="D21" s="85">
        <v>4</v>
      </c>
      <c r="E21" s="85">
        <v>26</v>
      </c>
      <c r="F21" s="86">
        <v>0</v>
      </c>
      <c r="G21" s="86">
        <v>17</v>
      </c>
      <c r="I21" s="271"/>
    </row>
    <row r="22" spans="1:9" ht="18.75" customHeight="1">
      <c r="A22" s="124">
        <v>42004</v>
      </c>
      <c r="B22" s="40">
        <v>46</v>
      </c>
      <c r="C22" s="85">
        <v>6</v>
      </c>
      <c r="D22" s="85">
        <v>3</v>
      </c>
      <c r="E22" s="85">
        <v>27</v>
      </c>
      <c r="F22" s="86">
        <v>0</v>
      </c>
      <c r="G22" s="86">
        <v>10</v>
      </c>
      <c r="I22" s="271"/>
    </row>
    <row r="23" spans="1:9" s="105" customFormat="1" ht="18.75" customHeight="1">
      <c r="A23" s="124">
        <v>42094</v>
      </c>
      <c r="B23" s="40">
        <v>40</v>
      </c>
      <c r="C23" s="85">
        <v>6</v>
      </c>
      <c r="D23" s="85">
        <v>2</v>
      </c>
      <c r="E23" s="85">
        <v>18</v>
      </c>
      <c r="F23" s="86">
        <v>0</v>
      </c>
      <c r="G23" s="86">
        <v>14</v>
      </c>
      <c r="H23" s="6"/>
      <c r="I23" s="6"/>
    </row>
    <row r="24" spans="1:9" s="105" customFormat="1" ht="18.75" customHeight="1" thickBot="1">
      <c r="A24" s="378">
        <v>42185</v>
      </c>
      <c r="B24" s="145">
        <f>SUM(C24:G24)</f>
        <v>40</v>
      </c>
      <c r="C24" s="85">
        <v>7</v>
      </c>
      <c r="D24" s="85">
        <v>1</v>
      </c>
      <c r="E24" s="85">
        <v>19</v>
      </c>
      <c r="F24" s="86">
        <v>0</v>
      </c>
      <c r="G24" s="86">
        <v>13</v>
      </c>
      <c r="H24" s="6"/>
      <c r="I24" s="272"/>
    </row>
    <row r="25" spans="1:12" s="327" customFormat="1" ht="21" customHeight="1">
      <c r="A25" s="530" t="s">
        <v>195</v>
      </c>
      <c r="B25" s="329">
        <f aca="true" t="shared" si="0" ref="B25:G25">B24-B23</f>
        <v>0</v>
      </c>
      <c r="C25" s="330">
        <f t="shared" si="0"/>
        <v>1</v>
      </c>
      <c r="D25" s="330">
        <f t="shared" si="0"/>
        <v>-1</v>
      </c>
      <c r="E25" s="330">
        <f t="shared" si="0"/>
        <v>1</v>
      </c>
      <c r="F25" s="330">
        <f t="shared" si="0"/>
        <v>0</v>
      </c>
      <c r="G25" s="330">
        <f t="shared" si="0"/>
        <v>-1</v>
      </c>
      <c r="H25" s="326"/>
      <c r="I25" s="326"/>
      <c r="J25" s="326"/>
      <c r="K25" s="326"/>
      <c r="L25" s="326"/>
    </row>
    <row r="26" spans="1:12" s="327" customFormat="1" ht="21" customHeight="1" thickBot="1">
      <c r="A26" s="531"/>
      <c r="B26" s="333">
        <f aca="true" t="shared" si="1" ref="B26:G26">B24/B23-1</f>
        <v>0</v>
      </c>
      <c r="C26" s="334">
        <f t="shared" si="1"/>
        <v>0.16666666666666674</v>
      </c>
      <c r="D26" s="334">
        <f t="shared" si="1"/>
        <v>-0.5</v>
      </c>
      <c r="E26" s="334">
        <f t="shared" si="1"/>
        <v>0.05555555555555558</v>
      </c>
      <c r="F26" s="334" t="s">
        <v>101</v>
      </c>
      <c r="G26" s="334">
        <f t="shared" si="1"/>
        <v>-0.0714285714285714</v>
      </c>
      <c r="H26" s="328"/>
      <c r="I26" s="328"/>
      <c r="J26" s="328"/>
      <c r="K26" s="328"/>
      <c r="L26" s="328"/>
    </row>
    <row r="27" spans="1:12" s="327" customFormat="1" ht="21" customHeight="1">
      <c r="A27" s="530" t="s">
        <v>196</v>
      </c>
      <c r="B27" s="329">
        <f aca="true" t="shared" si="2" ref="B27:G27">B24-B22</f>
        <v>-6</v>
      </c>
      <c r="C27" s="330">
        <f t="shared" si="2"/>
        <v>1</v>
      </c>
      <c r="D27" s="330">
        <f t="shared" si="2"/>
        <v>-2</v>
      </c>
      <c r="E27" s="330">
        <f t="shared" si="2"/>
        <v>-8</v>
      </c>
      <c r="F27" s="330">
        <f t="shared" si="2"/>
        <v>0</v>
      </c>
      <c r="G27" s="330">
        <f t="shared" si="2"/>
        <v>3</v>
      </c>
      <c r="H27" s="326"/>
      <c r="I27" s="326"/>
      <c r="J27" s="326"/>
      <c r="K27" s="326"/>
      <c r="L27" s="326"/>
    </row>
    <row r="28" spans="1:12" s="327" customFormat="1" ht="21" customHeight="1">
      <c r="A28" s="531"/>
      <c r="B28" s="333">
        <f aca="true" t="shared" si="3" ref="B28:G28">B24/B22-1</f>
        <v>-0.13043478260869568</v>
      </c>
      <c r="C28" s="334">
        <f t="shared" si="3"/>
        <v>0.16666666666666674</v>
      </c>
      <c r="D28" s="334">
        <f t="shared" si="3"/>
        <v>-0.6666666666666667</v>
      </c>
      <c r="E28" s="334">
        <f t="shared" si="3"/>
        <v>-0.2962962962962963</v>
      </c>
      <c r="F28" s="334" t="s">
        <v>101</v>
      </c>
      <c r="G28" s="334">
        <f t="shared" si="3"/>
        <v>0.30000000000000004</v>
      </c>
      <c r="H28" s="328"/>
      <c r="I28" s="328"/>
      <c r="J28" s="328"/>
      <c r="K28" s="328"/>
      <c r="L28" s="328"/>
    </row>
    <row r="29" spans="1:12" s="327" customFormat="1" ht="16.5" customHeight="1">
      <c r="A29" s="538" t="s">
        <v>146</v>
      </c>
      <c r="B29" s="325">
        <f aca="true" t="shared" si="4" ref="B29:G29">B24-B20</f>
        <v>-19</v>
      </c>
      <c r="C29" s="326">
        <f t="shared" si="4"/>
        <v>1</v>
      </c>
      <c r="D29" s="326">
        <f t="shared" si="4"/>
        <v>1</v>
      </c>
      <c r="E29" s="326">
        <f t="shared" si="4"/>
        <v>-26</v>
      </c>
      <c r="F29" s="326">
        <f t="shared" si="4"/>
        <v>0</v>
      </c>
      <c r="G29" s="326">
        <f t="shared" si="4"/>
        <v>5</v>
      </c>
      <c r="H29" s="326"/>
      <c r="I29" s="326"/>
      <c r="J29" s="326"/>
      <c r="K29" s="326"/>
      <c r="L29" s="326"/>
    </row>
    <row r="30" spans="1:12" s="327" customFormat="1" ht="16.5" customHeight="1" thickBot="1">
      <c r="A30" s="539"/>
      <c r="B30" s="331">
        <f>B24/B20-1</f>
        <v>-0.3220338983050848</v>
      </c>
      <c r="C30" s="332">
        <f>C24/C20-1</f>
        <v>0.16666666666666674</v>
      </c>
      <c r="D30" s="332" t="s">
        <v>101</v>
      </c>
      <c r="E30" s="332">
        <f>E24/E20-1</f>
        <v>-0.5777777777777777</v>
      </c>
      <c r="F30" s="332" t="s">
        <v>101</v>
      </c>
      <c r="G30" s="332">
        <f>G24/G20-1</f>
        <v>0.625</v>
      </c>
      <c r="H30" s="328"/>
      <c r="I30" s="328"/>
      <c r="J30" s="328"/>
      <c r="K30" s="328"/>
      <c r="L30" s="328"/>
    </row>
    <row r="31" ht="12.75">
      <c r="A31" s="82" t="s">
        <v>184</v>
      </c>
    </row>
    <row r="32" ht="12.75">
      <c r="A32" s="82" t="s">
        <v>82</v>
      </c>
    </row>
    <row r="33" ht="12.75">
      <c r="A33" s="88" t="s">
        <v>81</v>
      </c>
    </row>
    <row r="37" spans="3:9" ht="12.75">
      <c r="C37" s="106"/>
      <c r="D37" s="106"/>
      <c r="E37" s="106"/>
      <c r="F37" s="106"/>
      <c r="G37" s="106"/>
      <c r="H37" s="106"/>
      <c r="I37" s="106"/>
    </row>
  </sheetData>
  <sheetProtection/>
  <mergeCells count="15">
    <mergeCell ref="A13:A14"/>
    <mergeCell ref="A17:IV17"/>
    <mergeCell ref="A16:L16"/>
    <mergeCell ref="A27:A28"/>
    <mergeCell ref="A29:A30"/>
    <mergeCell ref="A15:L15"/>
    <mergeCell ref="A18:G18"/>
    <mergeCell ref="A25:A26"/>
    <mergeCell ref="A11:A12"/>
    <mergeCell ref="A9:A10"/>
    <mergeCell ref="A1:L1"/>
    <mergeCell ref="A2:A3"/>
    <mergeCell ref="B2:B3"/>
    <mergeCell ref="C2:I2"/>
    <mergeCell ref="J2:L2"/>
  </mergeCells>
  <hyperlinks>
    <hyperlink ref="A33" r:id="rId1" display="http://www.uaib.com.ua/rankings_/byclass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42"/>
  <sheetViews>
    <sheetView zoomScalePageLayoutView="0" workbookViewId="0" topLeftCell="A1">
      <selection activeCell="A20" sqref="A20:I20"/>
    </sheetView>
  </sheetViews>
  <sheetFormatPr defaultColWidth="9.140625" defaultRowHeight="12.75" outlineLevelRow="1"/>
  <cols>
    <col min="1" max="1" width="27.00390625" style="1" customWidth="1"/>
    <col min="2" max="2" width="17.8515625" style="1" customWidth="1"/>
    <col min="3" max="3" width="12.00390625" style="1" customWidth="1"/>
    <col min="4" max="4" width="3.00390625" style="1" customWidth="1"/>
    <col min="5" max="5" width="28.421875" style="1" customWidth="1"/>
    <col min="6" max="6" width="12.7109375" style="1" customWidth="1"/>
    <col min="7" max="7" width="2.57421875" style="1" customWidth="1"/>
    <col min="8" max="8" width="27.7109375" style="1" customWidth="1"/>
    <col min="9" max="9" width="20.140625" style="1" customWidth="1"/>
    <col min="10" max="14" width="10.140625" style="1" customWidth="1"/>
    <col min="15" max="16384" width="9.140625" style="1" customWidth="1"/>
  </cols>
  <sheetData>
    <row r="1" s="546" customFormat="1" ht="24" customHeight="1">
      <c r="A1" s="546" t="s">
        <v>135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spans="1:9" s="236" customFormat="1" ht="13.5" thickBot="1">
      <c r="A20" s="544">
        <v>42185</v>
      </c>
      <c r="B20" s="544"/>
      <c r="C20" s="544"/>
      <c r="D20" s="544"/>
      <c r="E20" s="544"/>
      <c r="F20" s="544"/>
      <c r="G20" s="544"/>
      <c r="H20" s="544"/>
      <c r="I20" s="544"/>
    </row>
    <row r="21" spans="1:10" s="236" customFormat="1" ht="26.25" thickBot="1">
      <c r="A21" s="237" t="s">
        <v>41</v>
      </c>
      <c r="B21" s="238" t="s">
        <v>30</v>
      </c>
      <c r="C21" s="239" t="s">
        <v>71</v>
      </c>
      <c r="D21" s="240"/>
      <c r="E21" s="237" t="s">
        <v>41</v>
      </c>
      <c r="F21" s="239" t="s">
        <v>70</v>
      </c>
      <c r="G21" s="240"/>
      <c r="H21" s="237" t="s">
        <v>41</v>
      </c>
      <c r="I21" s="239" t="s">
        <v>72</v>
      </c>
      <c r="J21" s="494"/>
    </row>
    <row r="22" spans="1:10" s="245" customFormat="1" ht="18.75" customHeight="1">
      <c r="A22" s="241" t="s">
        <v>35</v>
      </c>
      <c r="B22" s="242">
        <v>232</v>
      </c>
      <c r="C22" s="243">
        <v>0.7116564417177914</v>
      </c>
      <c r="D22" s="244"/>
      <c r="E22" s="241" t="s">
        <v>35</v>
      </c>
      <c r="F22" s="243">
        <v>0.7190357439733999</v>
      </c>
      <c r="G22" s="244"/>
      <c r="H22" s="241" t="s">
        <v>35</v>
      </c>
      <c r="I22" s="243">
        <v>0.8147543398000451</v>
      </c>
      <c r="J22" s="495"/>
    </row>
    <row r="23" spans="1:10" s="249" customFormat="1" ht="18.75" customHeight="1">
      <c r="A23" s="246" t="s">
        <v>31</v>
      </c>
      <c r="B23" s="247">
        <v>21</v>
      </c>
      <c r="C23" s="248">
        <v>0.06441717791411043</v>
      </c>
      <c r="D23" s="244"/>
      <c r="E23" s="246" t="s">
        <v>31</v>
      </c>
      <c r="F23" s="248">
        <v>0.08395677472984206</v>
      </c>
      <c r="G23" s="244"/>
      <c r="H23" s="246" t="s">
        <v>31</v>
      </c>
      <c r="I23" s="248">
        <v>0.07235164340331852</v>
      </c>
      <c r="J23" s="495"/>
    </row>
    <row r="24" spans="1:10" s="245" customFormat="1" ht="18.75" customHeight="1">
      <c r="A24" s="250" t="s">
        <v>34</v>
      </c>
      <c r="B24" s="251">
        <v>18</v>
      </c>
      <c r="C24" s="252">
        <v>0.05521472392638037</v>
      </c>
      <c r="D24" s="244"/>
      <c r="E24" s="250" t="s">
        <v>34</v>
      </c>
      <c r="F24" s="252">
        <v>0.05569409808811305</v>
      </c>
      <c r="G24" s="244"/>
      <c r="H24" s="250" t="s">
        <v>34</v>
      </c>
      <c r="I24" s="252">
        <v>0.04787645712964688</v>
      </c>
      <c r="J24" s="495"/>
    </row>
    <row r="25" spans="1:10" s="249" customFormat="1" ht="18.75" customHeight="1">
      <c r="A25" s="447" t="s">
        <v>32</v>
      </c>
      <c r="B25" s="247">
        <v>12</v>
      </c>
      <c r="C25" s="248">
        <v>0.03680981595092025</v>
      </c>
      <c r="D25" s="244"/>
      <c r="E25" s="246" t="s">
        <v>64</v>
      </c>
      <c r="F25" s="248">
        <v>0.029925187032418952</v>
      </c>
      <c r="G25" s="244"/>
      <c r="H25" s="246" t="s">
        <v>64</v>
      </c>
      <c r="I25" s="248">
        <v>0.027988436429645137</v>
      </c>
      <c r="J25" s="495"/>
    </row>
    <row r="26" spans="1:10" s="249" customFormat="1" ht="18.75" customHeight="1">
      <c r="A26" s="250" t="s">
        <v>33</v>
      </c>
      <c r="B26" s="251">
        <v>9</v>
      </c>
      <c r="C26" s="252">
        <v>0.027607361963190184</v>
      </c>
      <c r="D26" s="244"/>
      <c r="E26" s="448" t="s">
        <v>103</v>
      </c>
      <c r="F26" s="248">
        <v>0.023275145469659187</v>
      </c>
      <c r="G26" s="244"/>
      <c r="H26" s="447" t="s">
        <v>32</v>
      </c>
      <c r="I26" s="248">
        <v>0.01191377701636251</v>
      </c>
      <c r="J26" s="495"/>
    </row>
    <row r="27" spans="1:10" s="236" customFormat="1" ht="18.75" customHeight="1">
      <c r="A27" s="246" t="s">
        <v>102</v>
      </c>
      <c r="B27" s="247">
        <v>8</v>
      </c>
      <c r="C27" s="248">
        <v>0.024539877300613498</v>
      </c>
      <c r="D27" s="244"/>
      <c r="E27" s="246" t="s">
        <v>102</v>
      </c>
      <c r="F27" s="248">
        <v>0.022443890274314215</v>
      </c>
      <c r="G27" s="244"/>
      <c r="H27" s="246" t="s">
        <v>102</v>
      </c>
      <c r="I27" s="248">
        <v>0.010678388381710695</v>
      </c>
      <c r="J27" s="495"/>
    </row>
    <row r="28" spans="1:10" s="257" customFormat="1" ht="18.75" customHeight="1" thickBot="1">
      <c r="A28" s="253" t="s">
        <v>191</v>
      </c>
      <c r="B28" s="254">
        <v>26</v>
      </c>
      <c r="C28" s="255">
        <v>0.07975460122699386</v>
      </c>
      <c r="D28" s="256"/>
      <c r="E28" s="253" t="s">
        <v>73</v>
      </c>
      <c r="F28" s="255">
        <v>0.0656691604322526</v>
      </c>
      <c r="G28" s="256"/>
      <c r="H28" s="253" t="s">
        <v>73</v>
      </c>
      <c r="I28" s="255">
        <v>0.014436957839271236</v>
      </c>
      <c r="J28" s="495"/>
    </row>
    <row r="29" spans="1:10" s="235" customFormat="1" ht="18.75" customHeight="1" outlineLevel="1">
      <c r="A29" s="448" t="s">
        <v>103</v>
      </c>
      <c r="B29" s="247">
        <v>4</v>
      </c>
      <c r="C29" s="248">
        <v>0.012269938650306749</v>
      </c>
      <c r="D29" s="244"/>
      <c r="E29" s="447" t="s">
        <v>32</v>
      </c>
      <c r="F29" s="248">
        <v>0.020781379883624274</v>
      </c>
      <c r="G29" s="244"/>
      <c r="H29" s="448" t="s">
        <v>103</v>
      </c>
      <c r="I29" s="248">
        <v>0.003383820344781331</v>
      </c>
      <c r="J29" s="495"/>
    </row>
    <row r="30" spans="1:6" s="235" customFormat="1" ht="12.75" outlineLevel="1">
      <c r="A30" s="445" t="s">
        <v>190</v>
      </c>
      <c r="E30" s="444"/>
      <c r="F30" s="256"/>
    </row>
    <row r="31" s="545" customFormat="1" ht="12.75"/>
    <row r="32" spans="1:9" s="236" customFormat="1" ht="12.75">
      <c r="A32" s="544">
        <v>42094</v>
      </c>
      <c r="B32" s="544"/>
      <c r="C32" s="544"/>
      <c r="D32" s="544"/>
      <c r="E32" s="544"/>
      <c r="F32" s="544"/>
      <c r="G32" s="544"/>
      <c r="H32" s="544"/>
      <c r="I32" s="544"/>
    </row>
    <row r="33" spans="1:9" s="236" customFormat="1" ht="26.25" hidden="1" outlineLevel="1" thickBot="1">
      <c r="A33" s="237" t="s">
        <v>41</v>
      </c>
      <c r="B33" s="238" t="s">
        <v>30</v>
      </c>
      <c r="C33" s="239" t="s">
        <v>71</v>
      </c>
      <c r="D33" s="240"/>
      <c r="E33" s="237" t="s">
        <v>41</v>
      </c>
      <c r="F33" s="239" t="s">
        <v>70</v>
      </c>
      <c r="G33" s="240"/>
      <c r="H33" s="237" t="s">
        <v>41</v>
      </c>
      <c r="I33" s="239" t="s">
        <v>72</v>
      </c>
    </row>
    <row r="34" spans="1:9" s="235" customFormat="1" ht="18.75" customHeight="1" hidden="1" outlineLevel="1">
      <c r="A34" s="241" t="s">
        <v>35</v>
      </c>
      <c r="B34" s="242">
        <v>234</v>
      </c>
      <c r="C34" s="243">
        <v>0.709090909090909</v>
      </c>
      <c r="D34" s="244"/>
      <c r="E34" s="241" t="s">
        <v>35</v>
      </c>
      <c r="F34" s="243">
        <v>0.7221764220939819</v>
      </c>
      <c r="G34" s="244"/>
      <c r="H34" s="241" t="s">
        <v>35</v>
      </c>
      <c r="I34" s="243">
        <v>0.8422306569241734</v>
      </c>
    </row>
    <row r="35" spans="1:9" s="236" customFormat="1" ht="18.75" customHeight="1" hidden="1" outlineLevel="1">
      <c r="A35" s="246" t="s">
        <v>31</v>
      </c>
      <c r="B35" s="247">
        <v>21</v>
      </c>
      <c r="C35" s="248">
        <v>0.06363636363636363</v>
      </c>
      <c r="D35" s="244"/>
      <c r="E35" s="246" t="s">
        <v>31</v>
      </c>
      <c r="F35" s="248">
        <v>0.07996702390766694</v>
      </c>
      <c r="G35" s="244"/>
      <c r="H35" s="246" t="s">
        <v>31</v>
      </c>
      <c r="I35" s="248">
        <v>0.06109450432176956</v>
      </c>
    </row>
    <row r="36" spans="1:9" s="235" customFormat="1" ht="18.75" customHeight="1" hidden="1" outlineLevel="1">
      <c r="A36" s="250" t="s">
        <v>34</v>
      </c>
      <c r="B36" s="251">
        <v>19</v>
      </c>
      <c r="C36" s="252">
        <v>0.05757575757575758</v>
      </c>
      <c r="D36" s="244"/>
      <c r="E36" s="250" t="s">
        <v>34</v>
      </c>
      <c r="F36" s="252">
        <v>0.05688375927452597</v>
      </c>
      <c r="G36" s="244"/>
      <c r="H36" s="250" t="s">
        <v>34</v>
      </c>
      <c r="I36" s="252">
        <v>0.041965087667262944</v>
      </c>
    </row>
    <row r="37" spans="1:9" s="236" customFormat="1" ht="18.75" customHeight="1" hidden="1" outlineLevel="1">
      <c r="A37" s="246" t="s">
        <v>32</v>
      </c>
      <c r="B37" s="247">
        <v>14</v>
      </c>
      <c r="C37" s="248">
        <v>0.04242424242424243</v>
      </c>
      <c r="D37" s="244"/>
      <c r="E37" s="246" t="s">
        <v>64</v>
      </c>
      <c r="F37" s="248">
        <v>0.02967848309975268</v>
      </c>
      <c r="G37" s="244"/>
      <c r="H37" s="246" t="s">
        <v>64</v>
      </c>
      <c r="I37" s="248">
        <v>0.01662303437150909</v>
      </c>
    </row>
    <row r="38" spans="1:9" s="236" customFormat="1" ht="18.75" customHeight="1" hidden="1" outlineLevel="1">
      <c r="A38" s="250" t="s">
        <v>33</v>
      </c>
      <c r="B38" s="251">
        <v>8</v>
      </c>
      <c r="C38" s="252">
        <v>0.024242424242424242</v>
      </c>
      <c r="D38" s="244"/>
      <c r="E38" s="246" t="s">
        <v>32</v>
      </c>
      <c r="F38" s="248">
        <v>0.023907666941467436</v>
      </c>
      <c r="G38" s="244"/>
      <c r="H38" s="246" t="s">
        <v>32</v>
      </c>
      <c r="I38" s="248">
        <v>0.013630548468263387</v>
      </c>
    </row>
    <row r="39" spans="1:9" s="235" customFormat="1" ht="18.75" customHeight="1" hidden="1" outlineLevel="1">
      <c r="A39" s="446" t="s">
        <v>102</v>
      </c>
      <c r="B39" s="247">
        <v>8</v>
      </c>
      <c r="C39" s="248">
        <v>0.024242424242424242</v>
      </c>
      <c r="D39" s="244"/>
      <c r="E39" s="246" t="s">
        <v>103</v>
      </c>
      <c r="F39" s="248">
        <v>0.023083264633140973</v>
      </c>
      <c r="G39" s="244"/>
      <c r="H39" s="446" t="s">
        <v>102</v>
      </c>
      <c r="I39" s="248">
        <v>0.011761411542592314</v>
      </c>
    </row>
    <row r="40" spans="1:9" s="236" customFormat="1" ht="18.75" customHeight="1" hidden="1" outlineLevel="1" thickBot="1">
      <c r="A40" s="253" t="s">
        <v>191</v>
      </c>
      <c r="B40" s="254">
        <v>26</v>
      </c>
      <c r="C40" s="255">
        <v>0.07878787878787878</v>
      </c>
      <c r="D40" s="256"/>
      <c r="E40" s="253" t="s">
        <v>73</v>
      </c>
      <c r="F40" s="255">
        <v>0.06430338004946423</v>
      </c>
      <c r="G40" s="256"/>
      <c r="H40" s="253" t="s">
        <v>73</v>
      </c>
      <c r="I40" s="255">
        <v>0.012694756704429211</v>
      </c>
    </row>
    <row r="41" spans="5:6" s="235" customFormat="1" ht="12.75" hidden="1" outlineLevel="1">
      <c r="E41" s="446" t="s">
        <v>102</v>
      </c>
      <c r="F41" s="248">
        <v>0.018961253091508656</v>
      </c>
    </row>
    <row r="42" spans="1:9" s="235" customFormat="1" ht="12.75" hidden="1" outlineLevel="1">
      <c r="A42" s="445" t="s">
        <v>190</v>
      </c>
      <c r="C42" s="282"/>
      <c r="F42" s="282"/>
      <c r="I42" s="282"/>
    </row>
    <row r="43" s="235" customFormat="1" ht="12.75" collapsed="1"/>
    <row r="44" s="235" customFormat="1" ht="12.75"/>
    <row r="45" s="235" customFormat="1" ht="12.75"/>
    <row r="46" s="235" customFormat="1" ht="12.75"/>
    <row r="47" s="235" customFormat="1" ht="12.75"/>
    <row r="48" s="235" customFormat="1" ht="12.75"/>
  </sheetData>
  <sheetProtection/>
  <mergeCells count="4">
    <mergeCell ref="A20:I20"/>
    <mergeCell ref="A32:I32"/>
    <mergeCell ref="A31:IV31"/>
    <mergeCell ref="A1:IV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K76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26.7109375" style="17" customWidth="1"/>
    <col min="2" max="6" width="16.7109375" style="17" customWidth="1"/>
    <col min="7" max="7" width="17.421875" style="17" customWidth="1"/>
    <col min="8" max="8" width="16.7109375" style="17" customWidth="1"/>
    <col min="9" max="12" width="19.8515625" style="17" customWidth="1"/>
    <col min="13" max="13" width="13.421875" style="17" customWidth="1"/>
    <col min="14" max="14" width="12.7109375" style="17" bestFit="1" customWidth="1"/>
    <col min="15" max="16" width="9.140625" style="17" customWidth="1"/>
    <col min="17" max="17" width="12.140625" style="17" bestFit="1" customWidth="1"/>
    <col min="18" max="18" width="11.57421875" style="17" bestFit="1" customWidth="1"/>
    <col min="19" max="19" width="11.7109375" style="17" bestFit="1" customWidth="1"/>
    <col min="20" max="21" width="11.57421875" style="17" bestFit="1" customWidth="1"/>
    <col min="22" max="16384" width="9.140625" style="17" customWidth="1"/>
  </cols>
  <sheetData>
    <row r="1" s="547" customFormat="1" ht="27" customHeight="1">
      <c r="A1" s="547" t="s">
        <v>56</v>
      </c>
    </row>
    <row r="2" spans="2:36" ht="16.5" outlineLevel="1" thickBot="1">
      <c r="B2" s="297" t="s">
        <v>53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3" ht="35.25" customHeight="1" outlineLevel="1" thickBot="1">
      <c r="A3" s="21" t="s">
        <v>5</v>
      </c>
      <c r="B3" s="233" t="s">
        <v>198</v>
      </c>
      <c r="C3" s="233" t="s">
        <v>133</v>
      </c>
      <c r="D3" s="233" t="s">
        <v>143</v>
      </c>
      <c r="E3" s="233" t="s">
        <v>199</v>
      </c>
      <c r="F3" s="283" t="s">
        <v>197</v>
      </c>
      <c r="G3" s="283" t="s">
        <v>200</v>
      </c>
      <c r="H3" s="283" t="s">
        <v>142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8.75" customHeight="1" outlineLevel="1">
      <c r="A4" s="22" t="s">
        <v>14</v>
      </c>
      <c r="B4" s="229">
        <v>86.76840418559995</v>
      </c>
      <c r="C4" s="229">
        <v>60.350292191500024</v>
      </c>
      <c r="D4" s="229">
        <v>63.327179611599995</v>
      </c>
      <c r="E4" s="229">
        <v>62.2706051643</v>
      </c>
      <c r="F4" s="288">
        <v>-0.01668437555217528</v>
      </c>
      <c r="G4" s="288">
        <v>0.03181944781156232</v>
      </c>
      <c r="H4" s="289">
        <v>-0.2823354797317523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8.75" customHeight="1" outlineLevel="1">
      <c r="A5" s="23" t="s">
        <v>2</v>
      </c>
      <c r="B5" s="230">
        <v>127.42899916029997</v>
      </c>
      <c r="C5" s="230">
        <v>112.50188359869999</v>
      </c>
      <c r="D5" s="230">
        <v>110.6987755243</v>
      </c>
      <c r="E5" s="230">
        <v>96.23700685370001</v>
      </c>
      <c r="F5" s="288">
        <v>-0.13064072842816088</v>
      </c>
      <c r="G5" s="288">
        <v>-0.14457426155652342</v>
      </c>
      <c r="H5" s="289">
        <v>-0.24477938704801294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18.75" customHeight="1" outlineLevel="1">
      <c r="A6" s="23" t="s">
        <v>83</v>
      </c>
      <c r="B6" s="230">
        <v>9770.174634773697</v>
      </c>
      <c r="C6" s="230">
        <v>10751.9165213995</v>
      </c>
      <c r="D6" s="230">
        <v>11403.706673946694</v>
      </c>
      <c r="E6" s="230">
        <v>12060.215644702397</v>
      </c>
      <c r="F6" s="288">
        <v>0.05756978757228004</v>
      </c>
      <c r="G6" s="288">
        <v>0.12168055069056694</v>
      </c>
      <c r="H6" s="289">
        <v>0.2343910007276695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8.75" customHeight="1" outlineLevel="1">
      <c r="A7" s="36" t="s">
        <v>88</v>
      </c>
      <c r="B7" s="231">
        <v>9984.372038119596</v>
      </c>
      <c r="C7" s="231">
        <v>10924.768697189698</v>
      </c>
      <c r="D7" s="231">
        <v>11577.732629082593</v>
      </c>
      <c r="E7" s="231">
        <v>12218.723256720396</v>
      </c>
      <c r="F7" s="290">
        <v>0.05536408968606432</v>
      </c>
      <c r="G7" s="290">
        <v>0.11844228426214243</v>
      </c>
      <c r="H7" s="291">
        <v>0.22378485197368558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8.75" customHeight="1" outlineLevel="1">
      <c r="A8" s="23" t="s">
        <v>51</v>
      </c>
      <c r="B8" s="230">
        <v>189934.8049687123</v>
      </c>
      <c r="C8" s="230">
        <v>195433.2447532253</v>
      </c>
      <c r="D8" s="230">
        <v>201651.41736850503</v>
      </c>
      <c r="E8" s="230">
        <v>204853.38400901872</v>
      </c>
      <c r="F8" s="288">
        <v>0.015878721222486014</v>
      </c>
      <c r="G8" s="288">
        <v>0.04820131430396235</v>
      </c>
      <c r="H8" s="289">
        <v>0.07854578860764327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8.75" customHeight="1" outlineLevel="1" thickBot="1">
      <c r="A9" s="24" t="s">
        <v>52</v>
      </c>
      <c r="B9" s="232">
        <v>199919.17700683192</v>
      </c>
      <c r="C9" s="232">
        <v>206358.01345041502</v>
      </c>
      <c r="D9" s="232">
        <v>213229.1499975876</v>
      </c>
      <c r="E9" s="232">
        <v>217072.10726573912</v>
      </c>
      <c r="F9" s="292">
        <v>0.018022663731459776</v>
      </c>
      <c r="G9" s="292">
        <v>0.05191993097907277</v>
      </c>
      <c r="H9" s="293">
        <v>0.08579932408545798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5:28" ht="16.5" customHeight="1" outlineLevel="1">
      <c r="E10" s="37"/>
      <c r="F10" s="37"/>
      <c r="G10" s="37"/>
      <c r="H10" s="3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2" ht="20.25" customHeight="1" outlineLevel="1" thickBot="1">
      <c r="A11" s="90" t="s">
        <v>54</v>
      </c>
      <c r="B11" s="92"/>
      <c r="C11" s="94"/>
      <c r="D11" s="94"/>
      <c r="G11" s="9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5.75" outlineLevel="1" thickBot="1">
      <c r="A12" s="21" t="s">
        <v>5</v>
      </c>
      <c r="B12" s="103">
        <v>41820</v>
      </c>
      <c r="C12" s="103">
        <v>42004</v>
      </c>
      <c r="D12" s="284">
        <v>42094</v>
      </c>
      <c r="E12" s="103">
        <v>42185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8.75" customHeight="1" outlineLevel="1">
      <c r="A13" s="22" t="s">
        <v>14</v>
      </c>
      <c r="B13" s="285">
        <v>0.00911427564833363</v>
      </c>
      <c r="C13" s="285">
        <v>0.005524171162271345</v>
      </c>
      <c r="D13" s="285">
        <v>0.005469739338471662</v>
      </c>
      <c r="E13" s="285">
        <v>0.005096326666540276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8.75" customHeight="1" outlineLevel="1">
      <c r="A14" s="23" t="s">
        <v>2</v>
      </c>
      <c r="B14" s="286">
        <v>0.012589836402342954</v>
      </c>
      <c r="C14" s="286">
        <v>0.01029787327466623</v>
      </c>
      <c r="D14" s="286">
        <v>0.009561351870074378</v>
      </c>
      <c r="E14" s="286">
        <v>0.007876191712646318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8.75" customHeight="1" outlineLevel="1">
      <c r="A15" s="23" t="s">
        <v>83</v>
      </c>
      <c r="B15" s="286">
        <v>0.9782958879493234</v>
      </c>
      <c r="C15" s="286">
        <v>0.9841779555630626</v>
      </c>
      <c r="D15" s="286">
        <v>0.984968908791454</v>
      </c>
      <c r="E15" s="286">
        <v>0.9870274816208136</v>
      </c>
      <c r="G15" s="97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18.75" customHeight="1" outlineLevel="1" thickBot="1">
      <c r="A16" s="35" t="s">
        <v>88</v>
      </c>
      <c r="B16" s="287">
        <v>1</v>
      </c>
      <c r="C16" s="287">
        <v>1</v>
      </c>
      <c r="D16" s="287">
        <v>1</v>
      </c>
      <c r="E16" s="287">
        <v>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6" ht="12.75" outlineLevel="1">
      <c r="A17" s="16"/>
      <c r="B17" s="26"/>
      <c r="C17" s="26"/>
      <c r="D17" s="2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ht="22.5" customHeight="1" outlineLevel="1" thickBot="1">
      <c r="A18" s="90" t="s">
        <v>63</v>
      </c>
      <c r="C18" s="26"/>
      <c r="D18" s="2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ht="18.75" customHeight="1" outlineLevel="1" thickBot="1">
      <c r="A19" s="21" t="s">
        <v>5</v>
      </c>
      <c r="B19" s="103">
        <v>42185</v>
      </c>
      <c r="C19" s="26"/>
      <c r="D19" s="2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ht="18.75" customHeight="1" outlineLevel="1">
      <c r="A20" s="22" t="s">
        <v>51</v>
      </c>
      <c r="B20" s="99">
        <v>0.9437112238388036</v>
      </c>
      <c r="C20" s="26"/>
      <c r="D20" s="2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ht="18.75" customHeight="1" outlineLevel="1">
      <c r="A21" s="22" t="s">
        <v>14</v>
      </c>
      <c r="B21" s="99">
        <v>0.00028686599097722164</v>
      </c>
      <c r="C21" s="27"/>
      <c r="D21" s="2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ht="18.75" customHeight="1" outlineLevel="1">
      <c r="A22" s="23" t="s">
        <v>2</v>
      </c>
      <c r="B22" s="99">
        <v>0.0004433411923158184</v>
      </c>
      <c r="C22" s="27"/>
      <c r="D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ht="18.75" customHeight="1" outlineLevel="1">
      <c r="A23" s="23" t="s">
        <v>83</v>
      </c>
      <c r="B23" s="99">
        <v>0.05555856897790333</v>
      </c>
      <c r="C23" s="53"/>
      <c r="D23" s="2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ht="18.75" customHeight="1" outlineLevel="1" thickBot="1">
      <c r="A24" s="35" t="s">
        <v>52</v>
      </c>
      <c r="B24" s="107">
        <v>1</v>
      </c>
      <c r="C24" s="28"/>
      <c r="D24" s="2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3:36" ht="15" customHeight="1" outlineLevel="1">
      <c r="C25" s="28"/>
      <c r="D25" s="2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3:36" ht="15" customHeight="1" outlineLevel="1">
      <c r="C26" s="28"/>
      <c r="D26" s="28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3:36" ht="15" customHeight="1" outlineLevel="1">
      <c r="C27" s="28"/>
      <c r="D27" s="2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3:36" ht="15" customHeight="1" outlineLevel="1">
      <c r="C28" s="28"/>
      <c r="D28" s="28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3:36" ht="15" customHeight="1" outlineLevel="1">
      <c r="C29" s="28"/>
      <c r="D29" s="2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3:36" ht="15" customHeight="1" outlineLevel="1">
      <c r="C30" s="28"/>
      <c r="D30" s="28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3:36" ht="15" customHeight="1" outlineLevel="1">
      <c r="C31" s="28"/>
      <c r="D31" s="28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3:36" ht="15" customHeight="1" outlineLevel="1">
      <c r="C32" s="28"/>
      <c r="D32" s="28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3:36" ht="15" customHeight="1" outlineLevel="1">
      <c r="C33" s="28"/>
      <c r="D33" s="2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3:36" ht="15" customHeight="1" outlineLevel="1">
      <c r="C34" s="28"/>
      <c r="D34" s="2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3:36" ht="15" customHeight="1" outlineLevel="1">
      <c r="C35" s="28"/>
      <c r="D35" s="28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3:36" ht="15" customHeight="1" outlineLevel="1">
      <c r="C36" s="28"/>
      <c r="D36" s="2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3:36" ht="15" customHeight="1" outlineLevel="1">
      <c r="C37" s="28"/>
      <c r="D37" s="28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3:36" ht="15" customHeight="1" outlineLevel="1">
      <c r="C38" s="28"/>
      <c r="D38" s="28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3:36" ht="15" customHeight="1" outlineLevel="1">
      <c r="C39" s="28"/>
      <c r="D39" s="28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3:36" ht="15" customHeight="1" outlineLevel="1">
      <c r="C40" s="28"/>
      <c r="D40" s="2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3:36" ht="15" customHeight="1" outlineLevel="1">
      <c r="C41" s="28"/>
      <c r="D41" s="2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3:36" ht="15" customHeight="1" outlineLevel="1">
      <c r="C42" s="28"/>
      <c r="D42" s="28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3:36" ht="15" customHeight="1" outlineLevel="1">
      <c r="C43" s="28"/>
      <c r="D43" s="28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3:36" ht="15" customHeight="1" outlineLevel="1">
      <c r="C44" s="28"/>
      <c r="D44" s="28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3:36" ht="15" customHeight="1" outlineLevel="1">
      <c r="C45" s="28"/>
      <c r="D45" s="28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="547" customFormat="1" ht="27" customHeight="1">
      <c r="A46" s="547" t="s">
        <v>57</v>
      </c>
    </row>
    <row r="47" spans="2:36" ht="16.5" outlineLevel="1" thickBot="1">
      <c r="B47" s="297" t="s">
        <v>53</v>
      </c>
      <c r="D47" s="56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7" ht="34.5" customHeight="1" outlineLevel="1" thickBot="1">
      <c r="A48" s="21" t="s">
        <v>5</v>
      </c>
      <c r="B48" s="233" t="s">
        <v>198</v>
      </c>
      <c r="C48" s="233" t="s">
        <v>133</v>
      </c>
      <c r="D48" s="233" t="s">
        <v>143</v>
      </c>
      <c r="E48" s="233" t="s">
        <v>199</v>
      </c>
      <c r="F48" s="283" t="s">
        <v>197</v>
      </c>
      <c r="G48" s="283" t="s">
        <v>200</v>
      </c>
      <c r="H48" s="283" t="s">
        <v>142</v>
      </c>
      <c r="I48" s="2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8.75" customHeight="1" outlineLevel="1">
      <c r="A49" s="22" t="s">
        <v>14</v>
      </c>
      <c r="B49" s="225">
        <v>85.94919158559999</v>
      </c>
      <c r="C49" s="225">
        <v>60.1968683115</v>
      </c>
      <c r="D49" s="225">
        <v>63.13062769160002</v>
      </c>
      <c r="E49" s="225">
        <v>62.03176666430001</v>
      </c>
      <c r="F49" s="294">
        <v>-0.017406147657331505</v>
      </c>
      <c r="G49" s="294">
        <v>0.0304816247799633</v>
      </c>
      <c r="H49" s="294">
        <v>-0.2782739951367632</v>
      </c>
      <c r="I49" s="2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8.75" customHeight="1" outlineLevel="1">
      <c r="A50" s="23" t="s">
        <v>2</v>
      </c>
      <c r="B50" s="226">
        <v>122.2755584803</v>
      </c>
      <c r="C50" s="226">
        <v>107.78340928869999</v>
      </c>
      <c r="D50" s="226">
        <v>107.1755758643</v>
      </c>
      <c r="E50" s="226">
        <v>93.79008641370004</v>
      </c>
      <c r="F50" s="294">
        <v>-0.12489309567646267</v>
      </c>
      <c r="G50" s="294">
        <v>-0.12982817084138243</v>
      </c>
      <c r="H50" s="294">
        <v>-0.23296129186103331</v>
      </c>
      <c r="I50" s="2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8.75" customHeight="1" outlineLevel="1">
      <c r="A51" s="23" t="s">
        <v>83</v>
      </c>
      <c r="B51" s="226">
        <v>8824.356885493704</v>
      </c>
      <c r="C51" s="226">
        <v>10198.678988519501</v>
      </c>
      <c r="D51" s="226">
        <v>10854.782720466708</v>
      </c>
      <c r="E51" s="226">
        <v>11007.025026572399</v>
      </c>
      <c r="F51" s="294">
        <v>0.014025366515963311</v>
      </c>
      <c r="G51" s="294">
        <v>0.07925987659410016</v>
      </c>
      <c r="H51" s="294">
        <v>0.24734585980614265</v>
      </c>
      <c r="I51" s="25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5" ht="18.75" customHeight="1" outlineLevel="1">
      <c r="A52" s="36" t="s">
        <v>84</v>
      </c>
      <c r="B52" s="227">
        <v>9032.581635559605</v>
      </c>
      <c r="C52" s="227">
        <v>10366.659266119701</v>
      </c>
      <c r="D52" s="227">
        <v>11025.08892402261</v>
      </c>
      <c r="E52" s="227">
        <v>11162.846879650398</v>
      </c>
      <c r="F52" s="295">
        <v>0.012494951884481242</v>
      </c>
      <c r="G52" s="295">
        <v>0.07680271851249088</v>
      </c>
      <c r="H52" s="295">
        <v>0.2358423460801431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ht="18.75" customHeight="1" outlineLevel="1">
      <c r="A53" s="23" t="s">
        <v>51</v>
      </c>
      <c r="B53" s="226">
        <v>166610.39142030448</v>
      </c>
      <c r="C53" s="226">
        <v>170038.07391334526</v>
      </c>
      <c r="D53" s="226">
        <v>174403.14597769198</v>
      </c>
      <c r="E53" s="226">
        <v>177602.58572808854</v>
      </c>
      <c r="F53" s="296">
        <v>0.018345080488432197</v>
      </c>
      <c r="G53" s="296">
        <v>0.0444871647899181</v>
      </c>
      <c r="H53" s="296">
        <v>0.06597544255240528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ht="18.75" customHeight="1" outlineLevel="1" thickBot="1">
      <c r="A54" s="24" t="s">
        <v>52</v>
      </c>
      <c r="B54" s="228">
        <v>175642.97305586407</v>
      </c>
      <c r="C54" s="228">
        <v>180404.73317946494</v>
      </c>
      <c r="D54" s="228">
        <v>185428.2349017146</v>
      </c>
      <c r="E54" s="228">
        <v>188765.4326077389</v>
      </c>
      <c r="F54" s="293">
        <v>0.017997246793581168</v>
      </c>
      <c r="G54" s="293">
        <v>0.046344124574363654</v>
      </c>
      <c r="H54" s="293">
        <v>0.07471098515111785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4" ht="15" outlineLevel="1">
      <c r="A55" s="37"/>
      <c r="B55" s="37"/>
      <c r="C55" s="37"/>
      <c r="D55" s="93"/>
      <c r="E55" s="93"/>
      <c r="F55" s="93"/>
      <c r="G55" s="3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7" ht="18.75" outlineLevel="1" thickBot="1">
      <c r="A56" s="90" t="s">
        <v>55</v>
      </c>
      <c r="C56" s="91"/>
      <c r="D56" s="94"/>
      <c r="E56" s="94"/>
      <c r="F56" s="94"/>
      <c r="G56" s="94"/>
    </row>
    <row r="57" spans="1:8" ht="15.75" outlineLevel="1" thickBot="1">
      <c r="A57" s="21" t="s">
        <v>5</v>
      </c>
      <c r="B57" s="103">
        <v>41820</v>
      </c>
      <c r="C57" s="103">
        <v>42004</v>
      </c>
      <c r="D57" s="284">
        <v>42094</v>
      </c>
      <c r="E57" s="103">
        <v>42185</v>
      </c>
      <c r="H57" s="26"/>
    </row>
    <row r="58" spans="1:8" ht="18.75" customHeight="1" outlineLevel="1">
      <c r="A58" s="22" t="s">
        <v>14</v>
      </c>
      <c r="B58" s="100">
        <v>0.00999665300444861</v>
      </c>
      <c r="C58" s="95">
        <v>0.005806776008181855</v>
      </c>
      <c r="D58" s="95">
        <v>0.00572608784624353</v>
      </c>
      <c r="E58" s="95">
        <v>0.00555698446221478</v>
      </c>
      <c r="H58" s="26"/>
    </row>
    <row r="59" spans="1:8" ht="18.75" customHeight="1" outlineLevel="1">
      <c r="A59" s="23" t="s">
        <v>2</v>
      </c>
      <c r="B59" s="100">
        <v>0.013211060046756477</v>
      </c>
      <c r="C59" s="96">
        <v>0.010397120858496579</v>
      </c>
      <c r="D59" s="96">
        <v>0.009721062261073896</v>
      </c>
      <c r="E59" s="96">
        <v>0.00840198628762678</v>
      </c>
      <c r="H59" s="26"/>
    </row>
    <row r="60" spans="1:8" ht="18.75" customHeight="1" outlineLevel="1">
      <c r="A60" s="23" t="s">
        <v>83</v>
      </c>
      <c r="B60" s="100">
        <v>0.976792286948795</v>
      </c>
      <c r="C60" s="96">
        <v>0.9837961031333216</v>
      </c>
      <c r="D60" s="96">
        <v>0.9845528498926824</v>
      </c>
      <c r="E60" s="96">
        <v>0.9860410292501585</v>
      </c>
      <c r="H60" s="26"/>
    </row>
    <row r="61" spans="1:8" ht="18.75" customHeight="1" outlineLevel="1" thickBot="1">
      <c r="A61" s="35" t="s">
        <v>84</v>
      </c>
      <c r="B61" s="98">
        <v>1</v>
      </c>
      <c r="C61" s="98">
        <v>1</v>
      </c>
      <c r="D61" s="98">
        <v>1</v>
      </c>
      <c r="E61" s="98">
        <v>1</v>
      </c>
      <c r="H61" s="27"/>
    </row>
    <row r="62" spans="8:28" ht="17.25" customHeight="1" outlineLevel="1"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8:31" ht="17.25" customHeight="1" outlineLevel="1"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" ht="18.75" customHeight="1" outlineLevel="1" thickBot="1">
      <c r="A64" s="90" t="s">
        <v>67</v>
      </c>
      <c r="C64" s="19"/>
    </row>
    <row r="65" spans="1:3" ht="18.75" customHeight="1" outlineLevel="1" thickBot="1">
      <c r="A65" s="21" t="s">
        <v>5</v>
      </c>
      <c r="B65" s="103">
        <v>42185</v>
      </c>
      <c r="C65" s="19"/>
    </row>
    <row r="66" spans="1:3" ht="18.75" customHeight="1" outlineLevel="1">
      <c r="A66" s="22" t="s">
        <v>51</v>
      </c>
      <c r="B66" s="298">
        <v>0.940863924472617</v>
      </c>
      <c r="C66" s="19"/>
    </row>
    <row r="67" spans="1:3" ht="18.75" customHeight="1" outlineLevel="1">
      <c r="A67" s="22" t="s">
        <v>14</v>
      </c>
      <c r="B67" s="298">
        <v>0.0003286182528620278</v>
      </c>
      <c r="C67" s="19"/>
    </row>
    <row r="68" spans="1:3" ht="18.75" customHeight="1" outlineLevel="1">
      <c r="A68" s="23" t="s">
        <v>2</v>
      </c>
      <c r="B68" s="298">
        <v>0.0004968604956851347</v>
      </c>
      <c r="C68" s="19"/>
    </row>
    <row r="69" spans="1:2" ht="18.75" customHeight="1" outlineLevel="1">
      <c r="A69" s="23" t="s">
        <v>83</v>
      </c>
      <c r="B69" s="298">
        <v>0.05831059677883597</v>
      </c>
    </row>
    <row r="70" spans="1:2" ht="18.75" customHeight="1" outlineLevel="1" thickBot="1">
      <c r="A70" s="35" t="s">
        <v>52</v>
      </c>
      <c r="B70" s="299">
        <v>1</v>
      </c>
    </row>
    <row r="71" ht="12.75" outlineLevel="1"/>
    <row r="72" ht="12.75" outlineLevel="1"/>
    <row r="73" ht="12.75" outlineLevel="1"/>
    <row r="74" ht="12.75" outlineLevel="1">
      <c r="C74" s="27"/>
    </row>
    <row r="75" ht="26.25" outlineLevel="1">
      <c r="C75" s="53"/>
    </row>
    <row r="76" spans="2:3" ht="12.75" outlineLevel="1">
      <c r="B76" s="34"/>
      <c r="C76" s="34"/>
    </row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8.75" customHeight="1" outlineLevel="1"/>
    <row r="92" ht="18.75" customHeight="1" outlineLevel="1"/>
    <row r="93" ht="18.75" customHeight="1" outlineLevel="1"/>
    <row r="94" ht="18.75" customHeight="1" outlineLevel="1"/>
    <row r="95" ht="18.75" customHeight="1" outlineLevel="1"/>
    <row r="96" ht="12.75" outlineLevel="1"/>
    <row r="97" ht="18" customHeight="1" outlineLevel="1"/>
    <row r="98" ht="18" customHeight="1" outlineLevel="1"/>
    <row r="99" ht="18" customHeight="1" outlineLevel="1"/>
    <row r="100" ht="18" customHeight="1" outlineLevel="1"/>
    <row r="101" ht="12.75" outlineLevel="1"/>
    <row r="102" ht="12.75" outlineLevel="1"/>
    <row r="103" ht="12.75" outlineLevel="1"/>
  </sheetData>
  <sheetProtection/>
  <mergeCells count="2">
    <mergeCell ref="A1:IV1"/>
    <mergeCell ref="A46:IV4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28"/>
  <sheetViews>
    <sheetView zoomScalePageLayoutView="0" workbookViewId="0" topLeftCell="A1">
      <selection activeCell="B30" sqref="B30"/>
    </sheetView>
  </sheetViews>
  <sheetFormatPr defaultColWidth="9.140625" defaultRowHeight="12.75" outlineLevelRow="1"/>
  <cols>
    <col min="1" max="1" width="26.7109375" style="131" customWidth="1"/>
    <col min="2" max="2" width="31.8515625" style="131" customWidth="1"/>
    <col min="3" max="3" width="31.7109375" style="131" customWidth="1"/>
    <col min="4" max="5" width="11.140625" style="131" customWidth="1"/>
    <col min="6" max="15" width="11.140625" style="55" customWidth="1"/>
    <col min="16" max="16" width="11.421875" style="55" customWidth="1"/>
    <col min="17" max="21" width="10.57421875" style="55" customWidth="1"/>
    <col min="22" max="16384" width="9.140625" style="55" customWidth="1"/>
  </cols>
  <sheetData>
    <row r="1" spans="1:6" ht="18.75" customHeight="1" thickBot="1">
      <c r="A1" s="548" t="s">
        <v>147</v>
      </c>
      <c r="B1" s="548"/>
      <c r="C1" s="548"/>
      <c r="D1" s="29"/>
      <c r="E1" s="29"/>
      <c r="F1" s="29"/>
    </row>
    <row r="2" spans="1:5" ht="33.75" customHeight="1" outlineLevel="1" thickBot="1">
      <c r="A2" s="33" t="s">
        <v>65</v>
      </c>
      <c r="B2" s="33" t="s">
        <v>187</v>
      </c>
      <c r="C2" s="280" t="s">
        <v>188</v>
      </c>
      <c r="D2" s="55"/>
      <c r="E2" s="55"/>
    </row>
    <row r="3" spans="1:5" ht="15" customHeight="1" outlineLevel="1">
      <c r="A3" s="127" t="s">
        <v>149</v>
      </c>
      <c r="B3" s="300">
        <v>-2130.0567384821165</v>
      </c>
      <c r="C3" s="301">
        <v>31</v>
      </c>
      <c r="D3" s="128"/>
      <c r="E3" s="55"/>
    </row>
    <row r="4" spans="1:5" ht="15" customHeight="1" outlineLevel="1">
      <c r="A4" s="302" t="s">
        <v>150</v>
      </c>
      <c r="B4" s="300">
        <v>-8860.970486433358</v>
      </c>
      <c r="C4" s="301">
        <v>27</v>
      </c>
      <c r="D4" s="55"/>
      <c r="E4" s="55"/>
    </row>
    <row r="5" spans="1:5" ht="15" customHeight="1" outlineLevel="1">
      <c r="A5" s="302" t="s">
        <v>151</v>
      </c>
      <c r="B5" s="300">
        <v>-164.68687971921275</v>
      </c>
      <c r="C5" s="301">
        <v>27</v>
      </c>
      <c r="D5" s="55"/>
      <c r="E5" s="55"/>
    </row>
    <row r="6" spans="1:5" ht="15" customHeight="1" outlineLevel="1">
      <c r="A6" s="302" t="s">
        <v>152</v>
      </c>
      <c r="B6" s="300">
        <v>-144.1867660744207</v>
      </c>
      <c r="C6" s="301">
        <v>28</v>
      </c>
      <c r="D6" s="55"/>
      <c r="E6" s="55"/>
    </row>
    <row r="7" spans="1:5" ht="15" customHeight="1" outlineLevel="1">
      <c r="A7" s="302" t="s">
        <v>153</v>
      </c>
      <c r="B7" s="300">
        <v>-1752.6022070807746</v>
      </c>
      <c r="C7" s="301">
        <v>27</v>
      </c>
      <c r="D7" s="55"/>
      <c r="E7" s="55"/>
    </row>
    <row r="8" spans="1:5" ht="15" customHeight="1" outlineLevel="1">
      <c r="A8" s="302" t="s">
        <v>154</v>
      </c>
      <c r="B8" s="300">
        <v>-322.03533901537236</v>
      </c>
      <c r="C8" s="301">
        <v>25</v>
      </c>
      <c r="D8" s="55"/>
      <c r="E8" s="55"/>
    </row>
    <row r="9" spans="1:5" ht="15" customHeight="1" outlineLevel="1">
      <c r="A9" s="302" t="s">
        <v>155</v>
      </c>
      <c r="B9" s="300">
        <v>328.8695328803854</v>
      </c>
      <c r="C9" s="301">
        <v>25</v>
      </c>
      <c r="D9" s="55"/>
      <c r="E9" s="55"/>
    </row>
    <row r="10" spans="1:5" ht="15" customHeight="1" outlineLevel="1">
      <c r="A10" s="89" t="s">
        <v>156</v>
      </c>
      <c r="B10" s="300">
        <v>679.9503720099999</v>
      </c>
      <c r="C10" s="301">
        <v>24</v>
      </c>
      <c r="D10" s="55"/>
      <c r="E10" s="55"/>
    </row>
    <row r="11" spans="1:5" ht="15" customHeight="1" outlineLevel="1">
      <c r="A11" s="89" t="s">
        <v>157</v>
      </c>
      <c r="B11" s="300">
        <v>-1271.29266793</v>
      </c>
      <c r="C11" s="301">
        <v>24</v>
      </c>
      <c r="D11" s="55"/>
      <c r="E11" s="55"/>
    </row>
    <row r="12" spans="1:5" ht="15" customHeight="1" outlineLevel="1">
      <c r="A12" s="302" t="s">
        <v>158</v>
      </c>
      <c r="B12" s="300">
        <v>-977.9694279300002</v>
      </c>
      <c r="C12" s="301">
        <v>24</v>
      </c>
      <c r="D12" s="55"/>
      <c r="E12" s="55"/>
    </row>
    <row r="13" spans="1:3" ht="15" customHeight="1" outlineLevel="1">
      <c r="A13" s="308" t="s">
        <v>201</v>
      </c>
      <c r="B13" s="309">
        <v>-412.8152870489756</v>
      </c>
      <c r="C13" s="310">
        <v>23</v>
      </c>
    </row>
    <row r="14" spans="1:3" ht="15" customHeight="1" outlineLevel="1">
      <c r="A14" s="308" t="s">
        <v>202</v>
      </c>
      <c r="B14" s="309">
        <v>839.7718404965842</v>
      </c>
      <c r="C14" s="310">
        <v>23</v>
      </c>
    </row>
    <row r="15" spans="1:5" ht="15" customHeight="1" outlineLevel="1">
      <c r="A15" s="394" t="s">
        <v>203</v>
      </c>
      <c r="B15" s="395">
        <v>-1626.252877769933</v>
      </c>
      <c r="C15" s="396">
        <v>24</v>
      </c>
      <c r="D15" s="55"/>
      <c r="E15" s="55"/>
    </row>
    <row r="16" spans="1:5" ht="13.5" outlineLevel="1" thickBot="1">
      <c r="A16" s="397" t="s">
        <v>186</v>
      </c>
      <c r="B16" s="398">
        <f>SUM(B4:B15)</f>
        <v>-13684.220193615078</v>
      </c>
      <c r="C16" s="399">
        <f>AVERAGE(C3:C15)</f>
        <v>25.53846153846154</v>
      </c>
      <c r="E16" s="55"/>
    </row>
    <row r="17" spans="1:10" ht="6" customHeight="1">
      <c r="A17" s="67"/>
      <c r="B17" s="129"/>
      <c r="C17" s="130"/>
      <c r="D17" s="67"/>
      <c r="E17" s="67"/>
      <c r="F17" s="68"/>
      <c r="H17" s="129"/>
      <c r="I17" s="130"/>
      <c r="J17" s="68"/>
    </row>
    <row r="18" spans="1:6" ht="18.75" customHeight="1" thickBot="1">
      <c r="A18" s="549" t="s">
        <v>225</v>
      </c>
      <c r="B18" s="549"/>
      <c r="C18" s="549"/>
      <c r="D18" s="29"/>
      <c r="E18" s="29"/>
      <c r="F18" s="29"/>
    </row>
    <row r="19" spans="1:3" ht="15" customHeight="1" outlineLevel="1">
      <c r="A19" s="127" t="s">
        <v>159</v>
      </c>
      <c r="B19" s="303">
        <v>-12169.7213510303</v>
      </c>
      <c r="C19" s="303">
        <v>29.666666666666668</v>
      </c>
    </row>
    <row r="20" spans="1:3" ht="15" customHeight="1" outlineLevel="1">
      <c r="A20" s="302" t="s">
        <v>160</v>
      </c>
      <c r="B20" s="304">
        <v>-9169.84413222699</v>
      </c>
      <c r="C20" s="304">
        <v>27.333333333333332</v>
      </c>
    </row>
    <row r="21" spans="1:3" ht="15" customHeight="1" outlineLevel="1">
      <c r="A21" s="302" t="s">
        <v>161</v>
      </c>
      <c r="B21" s="304">
        <v>-1745.7680132157618</v>
      </c>
      <c r="C21" s="304">
        <v>25.666666666666668</v>
      </c>
    </row>
    <row r="22" spans="1:3" ht="15" customHeight="1" outlineLevel="1">
      <c r="A22" s="302" t="s">
        <v>162</v>
      </c>
      <c r="B22" s="304">
        <v>-1569.3117238500004</v>
      </c>
      <c r="C22" s="304">
        <v>24</v>
      </c>
    </row>
    <row r="23" spans="1:3" ht="15" customHeight="1" outlineLevel="1" thickBot="1">
      <c r="A23" s="311" t="s">
        <v>204</v>
      </c>
      <c r="B23" s="312">
        <v>-1199.2963243223244</v>
      </c>
      <c r="C23" s="312">
        <v>23.333333333333332</v>
      </c>
    </row>
    <row r="24" spans="1:5" ht="13.5" outlineLevel="1" thickBot="1">
      <c r="A24" s="397" t="s">
        <v>144</v>
      </c>
      <c r="B24" s="398">
        <f>SUM(B20:B23)</f>
        <v>-13684.220193615076</v>
      </c>
      <c r="C24" s="451">
        <f>AVERAGE(C20:C23)</f>
        <v>25.083333333333332</v>
      </c>
      <c r="E24" s="55"/>
    </row>
    <row r="25" spans="1:5" ht="12.75">
      <c r="A25" s="306" t="s">
        <v>163</v>
      </c>
      <c r="B25" s="307">
        <f>SUM(B19:B22)</f>
        <v>-24654.645220323055</v>
      </c>
      <c r="E25" s="55"/>
    </row>
    <row r="26" ht="12.75">
      <c r="E26" s="55"/>
    </row>
    <row r="27" ht="12.75">
      <c r="A27" s="305" t="s">
        <v>145</v>
      </c>
    </row>
    <row r="28" ht="12.75">
      <c r="A28" s="305" t="s">
        <v>221</v>
      </c>
    </row>
  </sheetData>
  <sheetProtection/>
  <mergeCells count="2">
    <mergeCell ref="A1:C1"/>
    <mergeCell ref="A18:C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21"/>
  <sheetViews>
    <sheetView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25.140625" style="1" customWidth="1"/>
    <col min="2" max="9" width="14.421875" style="1" customWidth="1"/>
    <col min="10" max="10" width="12.140625" style="1" customWidth="1"/>
    <col min="11" max="11" width="12.8515625" style="1" customWidth="1"/>
    <col min="12" max="14" width="10.140625" style="1" bestFit="1" customWidth="1"/>
    <col min="15" max="15" width="10.00390625" style="1" customWidth="1"/>
    <col min="16" max="16" width="10.140625" style="1" bestFit="1" customWidth="1"/>
    <col min="17" max="17" width="12.8515625" style="1" bestFit="1" customWidth="1"/>
    <col min="18" max="16384" width="9.140625" style="1" customWidth="1"/>
  </cols>
  <sheetData>
    <row r="1" s="553" customFormat="1" ht="15" customHeight="1" thickBot="1">
      <c r="A1" s="553" t="s">
        <v>193</v>
      </c>
    </row>
    <row r="2" spans="1:9" ht="20.25" customHeight="1" thickBot="1">
      <c r="A2" s="554" t="s">
        <v>164</v>
      </c>
      <c r="B2" s="554"/>
      <c r="C2" s="554"/>
      <c r="D2" s="554"/>
      <c r="E2" s="554"/>
      <c r="F2" s="554"/>
      <c r="G2" s="554"/>
      <c r="H2" s="554"/>
      <c r="I2" s="554"/>
    </row>
    <row r="3" spans="1:9" ht="15" customHeight="1" outlineLevel="1">
      <c r="A3" s="555" t="s">
        <v>5</v>
      </c>
      <c r="B3" s="557" t="s">
        <v>3</v>
      </c>
      <c r="C3" s="558"/>
      <c r="D3" s="558"/>
      <c r="E3" s="559"/>
      <c r="F3" s="557" t="s">
        <v>4</v>
      </c>
      <c r="G3" s="558"/>
      <c r="H3" s="558"/>
      <c r="I3" s="558"/>
    </row>
    <row r="4" spans="1:9" ht="15" customHeight="1" outlineLevel="1" thickBot="1">
      <c r="A4" s="556"/>
      <c r="B4" s="550" t="s">
        <v>42</v>
      </c>
      <c r="C4" s="551"/>
      <c r="D4" s="550" t="s">
        <v>43</v>
      </c>
      <c r="E4" s="551"/>
      <c r="F4" s="550" t="s">
        <v>42</v>
      </c>
      <c r="G4" s="551"/>
      <c r="H4" s="550" t="s">
        <v>43</v>
      </c>
      <c r="I4" s="552"/>
    </row>
    <row r="5" spans="1:9" ht="16.5" customHeight="1" outlineLevel="1">
      <c r="A5" s="133" t="s">
        <v>14</v>
      </c>
      <c r="B5" s="134">
        <v>24</v>
      </c>
      <c r="C5" s="75">
        <v>0.008599068434252956</v>
      </c>
      <c r="D5" s="134">
        <v>5</v>
      </c>
      <c r="E5" s="75">
        <v>0.0017914725904693658</v>
      </c>
      <c r="F5" s="134">
        <v>2760</v>
      </c>
      <c r="G5" s="75">
        <v>0.98889286993909</v>
      </c>
      <c r="H5" s="134">
        <v>2</v>
      </c>
      <c r="I5" s="76">
        <v>0.0007165890361877463</v>
      </c>
    </row>
    <row r="6" spans="1:9" ht="16.5" customHeight="1" outlineLevel="1">
      <c r="A6" s="135" t="s">
        <v>2</v>
      </c>
      <c r="B6" s="136">
        <v>45</v>
      </c>
      <c r="C6" s="77">
        <v>0.0001796981071799377</v>
      </c>
      <c r="D6" s="136">
        <v>1</v>
      </c>
      <c r="E6" s="77">
        <v>3.993291270665282E-06</v>
      </c>
      <c r="F6" s="136">
        <v>250354</v>
      </c>
      <c r="G6" s="77">
        <v>0.999736442776136</v>
      </c>
      <c r="H6" s="136">
        <v>20</v>
      </c>
      <c r="I6" s="78">
        <v>7.986582541330565E-05</v>
      </c>
    </row>
    <row r="7" spans="1:9" ht="16.5" customHeight="1" outlineLevel="1">
      <c r="A7" s="135" t="s">
        <v>83</v>
      </c>
      <c r="B7" s="136">
        <v>509</v>
      </c>
      <c r="C7" s="77">
        <v>0.0999018645731109</v>
      </c>
      <c r="D7" s="136">
        <v>29</v>
      </c>
      <c r="E7" s="77">
        <v>0.005691854759568204</v>
      </c>
      <c r="F7" s="136">
        <v>4547</v>
      </c>
      <c r="G7" s="77">
        <v>0.8924435721295387</v>
      </c>
      <c r="H7" s="136">
        <v>10</v>
      </c>
      <c r="I7" s="78">
        <v>0.001962708537782139</v>
      </c>
    </row>
    <row r="8" spans="1:9" ht="16.5" customHeight="1" outlineLevel="1">
      <c r="A8" s="71" t="s">
        <v>84</v>
      </c>
      <c r="B8" s="137">
        <v>578</v>
      </c>
      <c r="C8" s="72">
        <v>0.002237656113291987</v>
      </c>
      <c r="D8" s="137">
        <v>35</v>
      </c>
      <c r="E8" s="72">
        <v>0.00013549820755228296</v>
      </c>
      <c r="F8" s="137">
        <v>257661</v>
      </c>
      <c r="G8" s="72">
        <v>0.9975029616036794</v>
      </c>
      <c r="H8" s="137">
        <v>32</v>
      </c>
      <c r="I8" s="73">
        <v>0.00012388407547637298</v>
      </c>
    </row>
    <row r="9" spans="1:9" ht="16.5" customHeight="1" outlineLevel="1">
      <c r="A9" s="138" t="s">
        <v>51</v>
      </c>
      <c r="B9" s="139">
        <v>4615</v>
      </c>
      <c r="C9" s="79">
        <v>0.8255813953488372</v>
      </c>
      <c r="D9" s="139">
        <v>532</v>
      </c>
      <c r="E9" s="79">
        <v>0.09516994633273702</v>
      </c>
      <c r="F9" s="139">
        <v>433</v>
      </c>
      <c r="G9" s="79">
        <v>0.07745974955277281</v>
      </c>
      <c r="H9" s="139">
        <v>10</v>
      </c>
      <c r="I9" s="80">
        <v>0.0017889087656529517</v>
      </c>
    </row>
    <row r="10" spans="1:9" ht="16.5" customHeight="1" outlineLevel="1" thickBot="1">
      <c r="A10" s="13" t="s">
        <v>52</v>
      </c>
      <c r="B10" s="140">
        <v>5193</v>
      </c>
      <c r="C10" s="39">
        <v>0.019678206566223058</v>
      </c>
      <c r="D10" s="140">
        <v>567</v>
      </c>
      <c r="E10" s="39">
        <v>0.002148573680540819</v>
      </c>
      <c r="F10" s="140">
        <v>258094</v>
      </c>
      <c r="G10" s="39">
        <v>0.9780140661472702</v>
      </c>
      <c r="H10" s="140">
        <v>42</v>
      </c>
      <c r="I10" s="47">
        <v>0.0001591536059659866</v>
      </c>
    </row>
    <row r="11" spans="1:5" ht="8.25" customHeight="1" thickBot="1">
      <c r="A11" s="141"/>
      <c r="B11" s="141"/>
      <c r="C11" s="141"/>
      <c r="D11" s="141"/>
      <c r="E11" s="141"/>
    </row>
    <row r="12" spans="1:5" ht="20.25" customHeight="1" thickBot="1">
      <c r="A12" s="560" t="s">
        <v>165</v>
      </c>
      <c r="B12" s="560"/>
      <c r="C12" s="560"/>
      <c r="D12" s="560"/>
      <c r="E12" s="560"/>
    </row>
    <row r="13" spans="1:5" ht="15" customHeight="1">
      <c r="A13" s="555" t="s">
        <v>5</v>
      </c>
      <c r="B13" s="557" t="s">
        <v>3</v>
      </c>
      <c r="C13" s="559"/>
      <c r="D13" s="557" t="s">
        <v>4</v>
      </c>
      <c r="E13" s="558"/>
    </row>
    <row r="14" spans="1:5" ht="15" customHeight="1" thickBot="1">
      <c r="A14" s="556"/>
      <c r="B14" s="10" t="s">
        <v>42</v>
      </c>
      <c r="C14" s="10" t="s">
        <v>43</v>
      </c>
      <c r="D14" s="10" t="s">
        <v>42</v>
      </c>
      <c r="E14" s="11" t="s">
        <v>43</v>
      </c>
    </row>
    <row r="15" spans="1:5" ht="16.5" customHeight="1">
      <c r="A15" s="12" t="s">
        <v>14</v>
      </c>
      <c r="B15" s="75">
        <v>0.1207963644232442</v>
      </c>
      <c r="C15" s="75">
        <v>0.12133563595772802</v>
      </c>
      <c r="D15" s="75">
        <v>0.7567448666929839</v>
      </c>
      <c r="E15" s="76">
        <v>0.0011231329260437877</v>
      </c>
    </row>
    <row r="16" spans="1:5" ht="16.5" customHeight="1">
      <c r="A16" s="3" t="s">
        <v>2</v>
      </c>
      <c r="B16" s="77">
        <v>0.5721863866079572</v>
      </c>
      <c r="C16" s="77">
        <v>0.0077970757244009625</v>
      </c>
      <c r="D16" s="77">
        <v>0.419697215576837</v>
      </c>
      <c r="E16" s="78">
        <v>0.00031932209080476695</v>
      </c>
    </row>
    <row r="17" spans="1:5" ht="16.5" customHeight="1">
      <c r="A17" s="3" t="s">
        <v>83</v>
      </c>
      <c r="B17" s="77">
        <v>0.566308665975805</v>
      </c>
      <c r="C17" s="77">
        <v>0.1316331790129938</v>
      </c>
      <c r="D17" s="77">
        <v>0.297566904247446</v>
      </c>
      <c r="E17" s="78">
        <v>0.004491250763755344</v>
      </c>
    </row>
    <row r="18" spans="1:5" ht="16.5" customHeight="1">
      <c r="A18" s="71" t="s">
        <v>84</v>
      </c>
      <c r="B18" s="72">
        <v>0.5638822466374175</v>
      </c>
      <c r="C18" s="72">
        <v>0.13053544172794676</v>
      </c>
      <c r="D18" s="72">
        <v>0.30114483212921694</v>
      </c>
      <c r="E18" s="73">
        <v>0.004437479505418964</v>
      </c>
    </row>
    <row r="19" spans="1:5" ht="16.5" customHeight="1">
      <c r="A19" s="70" t="s">
        <v>51</v>
      </c>
      <c r="B19" s="79">
        <v>0.767692458890009</v>
      </c>
      <c r="C19" s="79">
        <v>0.18405268110072603</v>
      </c>
      <c r="D19" s="79">
        <v>0.04803310188736675</v>
      </c>
      <c r="E19" s="80">
        <v>0.0002217581218982265</v>
      </c>
    </row>
    <row r="20" spans="1:5" ht="16.5" customHeight="1" thickBot="1">
      <c r="A20" s="13" t="s">
        <v>52</v>
      </c>
      <c r="B20" s="39">
        <v>0.7555349399164543</v>
      </c>
      <c r="C20" s="39">
        <v>0.1808603148012372</v>
      </c>
      <c r="D20" s="39">
        <v>0.06313151441946718</v>
      </c>
      <c r="E20" s="47">
        <v>0.0004732308628414239</v>
      </c>
    </row>
    <row r="21" ht="12.75">
      <c r="A21" s="132" t="s">
        <v>105</v>
      </c>
    </row>
  </sheetData>
  <sheetProtection/>
  <mergeCells count="13">
    <mergeCell ref="A12:E12"/>
    <mergeCell ref="B13:C13"/>
    <mergeCell ref="D13:E13"/>
    <mergeCell ref="A13:A14"/>
    <mergeCell ref="D4:E4"/>
    <mergeCell ref="F4:G4"/>
    <mergeCell ref="H4:I4"/>
    <mergeCell ref="A1:IV1"/>
    <mergeCell ref="A2:I2"/>
    <mergeCell ref="A3:A4"/>
    <mergeCell ref="B3:E3"/>
    <mergeCell ref="F3:I3"/>
    <mergeCell ref="B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82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40.00390625" style="1" customWidth="1"/>
    <col min="2" max="2" width="11.00390625" style="1" customWidth="1"/>
    <col min="3" max="3" width="2.28125" style="1" customWidth="1"/>
    <col min="4" max="4" width="39.57421875" style="1" customWidth="1"/>
    <col min="5" max="5" width="10.00390625" style="1" bestFit="1" customWidth="1"/>
    <col min="6" max="6" width="2.7109375" style="1" customWidth="1"/>
    <col min="7" max="7" width="39.8515625" style="1" customWidth="1"/>
    <col min="8" max="8" width="10.00390625" style="1" bestFit="1" customWidth="1"/>
    <col min="9" max="9" width="2.00390625" style="1" customWidth="1"/>
    <col min="10" max="10" width="40.00390625" style="1" customWidth="1"/>
    <col min="11" max="11" width="10.57421875" style="1" bestFit="1" customWidth="1"/>
    <col min="12" max="12" width="9.00390625" style="1" customWidth="1"/>
    <col min="13" max="13" width="10.57421875" style="1" bestFit="1" customWidth="1"/>
    <col min="14" max="16384" width="9.140625" style="1" customWidth="1"/>
  </cols>
  <sheetData>
    <row r="1" s="563" customFormat="1" ht="26.25" customHeight="1">
      <c r="A1" s="563" t="s">
        <v>134</v>
      </c>
    </row>
    <row r="2" s="562" customFormat="1" ht="18.75" customHeight="1" thickBot="1">
      <c r="A2" s="562" t="s">
        <v>193</v>
      </c>
    </row>
    <row r="3" spans="1:11" ht="22.5" customHeight="1" thickBot="1">
      <c r="A3" s="561" t="s">
        <v>0</v>
      </c>
      <c r="B3" s="561"/>
      <c r="C3" s="43"/>
      <c r="D3" s="561" t="s">
        <v>1</v>
      </c>
      <c r="E3" s="561"/>
      <c r="F3" s="43"/>
      <c r="G3" s="561" t="s">
        <v>79</v>
      </c>
      <c r="H3" s="561"/>
      <c r="I3" s="44"/>
      <c r="J3" s="561" t="s">
        <v>80</v>
      </c>
      <c r="K3" s="561"/>
    </row>
    <row r="4" spans="1:11" s="259" customFormat="1" ht="14.25">
      <c r="A4" s="31" t="s">
        <v>15</v>
      </c>
      <c r="B4" s="258">
        <v>0.11631997875865553</v>
      </c>
      <c r="D4" s="31" t="s">
        <v>15</v>
      </c>
      <c r="E4" s="258">
        <v>0.12163570431689864</v>
      </c>
      <c r="G4" s="31" t="s">
        <v>15</v>
      </c>
      <c r="H4" s="258">
        <v>0.4349216911716047</v>
      </c>
      <c r="I4" s="258"/>
      <c r="J4" s="31" t="s">
        <v>15</v>
      </c>
      <c r="K4" s="258">
        <v>0.43080019998679026</v>
      </c>
    </row>
    <row r="5" spans="1:11" s="259" customFormat="1" ht="14.25">
      <c r="A5" s="31" t="s">
        <v>19</v>
      </c>
      <c r="B5" s="258">
        <v>0.2026430426797001</v>
      </c>
      <c r="D5" s="31" t="s">
        <v>19</v>
      </c>
      <c r="E5" s="258">
        <v>0.12099929393795669</v>
      </c>
      <c r="G5" s="31" t="s">
        <v>16</v>
      </c>
      <c r="H5" s="258">
        <v>0.0036096485334539347</v>
      </c>
      <c r="I5" s="258"/>
      <c r="J5" s="31" t="s">
        <v>16</v>
      </c>
      <c r="K5" s="258">
        <v>0.0035624955800190416</v>
      </c>
    </row>
    <row r="6" spans="1:11" s="259" customFormat="1" ht="14.25">
      <c r="A6" s="31" t="s">
        <v>61</v>
      </c>
      <c r="B6" s="258">
        <v>0.020573257713166808</v>
      </c>
      <c r="D6" s="31" t="s">
        <v>61</v>
      </c>
      <c r="E6" s="258">
        <v>0.012025162479952034</v>
      </c>
      <c r="G6" s="31" t="s">
        <v>19</v>
      </c>
      <c r="H6" s="258">
        <v>0.10700203296181783</v>
      </c>
      <c r="I6" s="258"/>
      <c r="J6" s="31" t="s">
        <v>19</v>
      </c>
      <c r="K6" s="258">
        <v>0.10760162944423662</v>
      </c>
    </row>
    <row r="7" spans="1:11" s="259" customFormat="1" ht="14.25">
      <c r="A7" s="31" t="s">
        <v>17</v>
      </c>
      <c r="B7" s="258">
        <v>0.22134269313158908</v>
      </c>
      <c r="D7" s="31" t="s">
        <v>17</v>
      </c>
      <c r="E7" s="258">
        <v>0.015035419817240178</v>
      </c>
      <c r="G7" s="31" t="s">
        <v>61</v>
      </c>
      <c r="H7" s="258">
        <v>8.450538913088965E-05</v>
      </c>
      <c r="I7" s="258"/>
      <c r="J7" s="31" t="s">
        <v>61</v>
      </c>
      <c r="K7" s="258">
        <v>0.00028412965247565694</v>
      </c>
    </row>
    <row r="8" spans="1:11" s="259" customFormat="1" ht="14.25">
      <c r="A8" s="31" t="s">
        <v>18</v>
      </c>
      <c r="B8" s="258">
        <v>0.41286167636345944</v>
      </c>
      <c r="D8" s="31" t="s">
        <v>18</v>
      </c>
      <c r="E8" s="258">
        <v>0.6966390958076896</v>
      </c>
      <c r="G8" s="31" t="s">
        <v>17</v>
      </c>
      <c r="H8" s="258">
        <v>0.011026319877456343</v>
      </c>
      <c r="I8" s="258"/>
      <c r="J8" s="31" t="s">
        <v>17</v>
      </c>
      <c r="K8" s="258">
        <v>0.01213603227315029</v>
      </c>
    </row>
    <row r="9" spans="1:11" s="259" customFormat="1" ht="14.25">
      <c r="A9" s="31" t="s">
        <v>8</v>
      </c>
      <c r="B9" s="258">
        <v>0.026259351353428932</v>
      </c>
      <c r="D9" s="31" t="s">
        <v>8</v>
      </c>
      <c r="E9" s="258">
        <v>0.031821043505181106</v>
      </c>
      <c r="G9" s="31" t="s">
        <v>18</v>
      </c>
      <c r="H9" s="258">
        <v>0.38975121733675994</v>
      </c>
      <c r="I9" s="258"/>
      <c r="J9" s="31" t="s">
        <v>18</v>
      </c>
      <c r="K9" s="258">
        <v>0.39229524061031235</v>
      </c>
    </row>
    <row r="10" spans="1:11" s="259" customFormat="1" ht="14.25">
      <c r="A10" s="31"/>
      <c r="B10" s="258"/>
      <c r="D10" s="259" t="s">
        <v>62</v>
      </c>
      <c r="E10" s="258">
        <v>0.0018442801350816965</v>
      </c>
      <c r="G10" s="31" t="s">
        <v>8</v>
      </c>
      <c r="H10" s="258">
        <v>0.027626940333300768</v>
      </c>
      <c r="I10" s="258"/>
      <c r="J10" s="31" t="s">
        <v>8</v>
      </c>
      <c r="K10" s="258">
        <v>0.02765275305975369</v>
      </c>
    </row>
    <row r="11" spans="3:11" s="259" customFormat="1" ht="14.25">
      <c r="C11" s="32"/>
      <c r="G11" s="31" t="s">
        <v>49</v>
      </c>
      <c r="H11" s="258">
        <v>0.025977644396475656</v>
      </c>
      <c r="I11" s="258"/>
      <c r="J11" s="31" t="s">
        <v>49</v>
      </c>
      <c r="K11" s="258">
        <v>0.02565290849796848</v>
      </c>
    </row>
    <row r="12" spans="1:11" s="259" customFormat="1" ht="14.25">
      <c r="A12" s="31"/>
      <c r="B12" s="31"/>
      <c r="C12" s="31"/>
      <c r="H12" s="258"/>
      <c r="I12" s="258"/>
      <c r="J12" s="30" t="s">
        <v>62</v>
      </c>
      <c r="K12" s="260">
        <v>1.4610895293592457E-05</v>
      </c>
    </row>
    <row r="13" spans="1:11" s="259" customFormat="1" ht="14.25">
      <c r="A13" s="31"/>
      <c r="B13" s="31"/>
      <c r="C13" s="31"/>
      <c r="K13" s="260"/>
    </row>
    <row r="14" spans="3:11" s="259" customFormat="1" ht="14.25">
      <c r="C14" s="31"/>
      <c r="F14" s="258"/>
      <c r="G14" s="8"/>
      <c r="H14" s="9"/>
      <c r="I14" s="9"/>
      <c r="J14" s="9"/>
      <c r="K14" s="9"/>
    </row>
    <row r="15" spans="1:14" s="259" customFormat="1" ht="14.25">
      <c r="A15" s="261" t="s">
        <v>60</v>
      </c>
      <c r="B15" s="262">
        <f>SUM(B7:B9)</f>
        <v>0.6604637208484775</v>
      </c>
      <c r="C15" s="31"/>
      <c r="D15" s="261" t="s">
        <v>60</v>
      </c>
      <c r="E15" s="262">
        <f>SUM(E7:E10)</f>
        <v>0.7453398392651925</v>
      </c>
      <c r="F15" s="258"/>
      <c r="G15" s="261" t="s">
        <v>60</v>
      </c>
      <c r="H15" s="262">
        <f>SUM(H8:H11)</f>
        <v>0.4543821219439927</v>
      </c>
      <c r="J15" s="261" t="s">
        <v>60</v>
      </c>
      <c r="K15" s="262">
        <f>SUM(K8:K12)</f>
        <v>0.4577515453364784</v>
      </c>
      <c r="N15" s="263"/>
    </row>
    <row r="16" spans="1:14" ht="12.75" outlineLevel="1">
      <c r="A16" s="8"/>
      <c r="B16" s="8"/>
      <c r="C16" s="9"/>
      <c r="D16" s="8"/>
      <c r="E16" s="8"/>
      <c r="F16" s="9"/>
      <c r="I16" s="9"/>
      <c r="N16" s="2"/>
    </row>
    <row r="17" spans="1:14" ht="12.75" outlineLevel="1">
      <c r="A17" s="8"/>
      <c r="B17" s="8"/>
      <c r="C17" s="8"/>
      <c r="F17" s="8"/>
      <c r="I17" s="8"/>
      <c r="N17" s="2"/>
    </row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2.75" outlineLevel="1"/>
    <row r="25" ht="12.75" outlineLevel="1"/>
    <row r="26" ht="14.25" outlineLevel="1">
      <c r="M26" s="30"/>
    </row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2.75" outlineLevel="1"/>
    <row r="68" ht="12.75" outlineLevel="1"/>
    <row r="69" ht="13.5" outlineLevel="1" thickBot="1"/>
    <row r="70" spans="1:2" ht="16.5" outlineLevel="1" thickBot="1">
      <c r="A70" s="561" t="s">
        <v>74</v>
      </c>
      <c r="B70" s="561"/>
    </row>
    <row r="71" spans="1:2" ht="14.25">
      <c r="A71" s="31" t="s">
        <v>15</v>
      </c>
      <c r="B71" s="258">
        <v>0.7205808991277936</v>
      </c>
    </row>
    <row r="72" spans="1:2" ht="14.25">
      <c r="A72" s="31" t="s">
        <v>16</v>
      </c>
      <c r="B72" s="258">
        <v>0.02817685277912758</v>
      </c>
    </row>
    <row r="73" spans="1:2" ht="14.25">
      <c r="A73" s="31" t="s">
        <v>19</v>
      </c>
      <c r="B73" s="258">
        <v>0.012900862482642831</v>
      </c>
    </row>
    <row r="74" spans="1:2" ht="14.25">
      <c r="A74" s="31" t="s">
        <v>61</v>
      </c>
      <c r="B74" s="258">
        <v>2.80159095694415E-05</v>
      </c>
    </row>
    <row r="75" spans="1:2" ht="14.25">
      <c r="A75" s="31" t="s">
        <v>17</v>
      </c>
      <c r="B75" s="258">
        <v>0.0005619552233165954</v>
      </c>
    </row>
    <row r="76" spans="1:2" ht="14.25">
      <c r="A76" s="31" t="s">
        <v>18</v>
      </c>
      <c r="B76" s="258">
        <v>0.12081046060065975</v>
      </c>
    </row>
    <row r="77" spans="1:2" ht="14.25">
      <c r="A77" s="31" t="s">
        <v>8</v>
      </c>
      <c r="B77" s="258">
        <v>0.0427754400742942</v>
      </c>
    </row>
    <row r="78" spans="1:2" ht="14.25">
      <c r="A78" s="31" t="s">
        <v>49</v>
      </c>
      <c r="B78" s="258">
        <v>0.07374237909059102</v>
      </c>
    </row>
    <row r="79" spans="1:2" ht="14.25">
      <c r="A79" s="31" t="s">
        <v>59</v>
      </c>
      <c r="B79" s="258">
        <v>6.32093480860909E-05</v>
      </c>
    </row>
    <row r="80" spans="1:2" ht="14.25">
      <c r="A80" s="31" t="s">
        <v>62</v>
      </c>
      <c r="B80" s="258">
        <v>0.0003599253639187745</v>
      </c>
    </row>
    <row r="81" ht="14.25">
      <c r="B81" s="258"/>
    </row>
    <row r="82" spans="1:2" ht="14.25">
      <c r="A82" s="261" t="s">
        <v>60</v>
      </c>
      <c r="B82" s="262">
        <f>SUM(B75:B80)</f>
        <v>0.23831336970086645</v>
      </c>
    </row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  <row r="110" ht="12.75" outlineLevel="1"/>
  </sheetData>
  <sheetProtection/>
  <mergeCells count="7">
    <mergeCell ref="A70:B70"/>
    <mergeCell ref="A2:IV2"/>
    <mergeCell ref="A1:IV1"/>
    <mergeCell ref="J3:K3"/>
    <mergeCell ref="A3:B3"/>
    <mergeCell ref="D3:E3"/>
    <mergeCell ref="G3:H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9"/>
  <sheetViews>
    <sheetView zoomScale="80" zoomScaleNormal="80" zoomScalePageLayoutView="0" workbookViewId="0" topLeftCell="A1">
      <selection activeCell="E34" sqref="E34"/>
    </sheetView>
  </sheetViews>
  <sheetFormatPr defaultColWidth="9.140625" defaultRowHeight="12.75" outlineLevelRow="1"/>
  <cols>
    <col min="1" max="1" width="26.7109375" style="360" customWidth="1"/>
    <col min="2" max="11" width="11.00390625" style="360" customWidth="1"/>
    <col min="12" max="12" width="9.28125" style="360" customWidth="1"/>
    <col min="13" max="13" width="40.7109375" style="360" bestFit="1" customWidth="1"/>
    <col min="14" max="15" width="9.28125" style="360" customWidth="1"/>
    <col min="16" max="16384" width="9.140625" style="360" customWidth="1"/>
  </cols>
  <sheetData>
    <row r="1" s="563" customFormat="1" ht="26.25" customHeight="1">
      <c r="A1" s="563" t="s">
        <v>174</v>
      </c>
    </row>
    <row r="2" s="562" customFormat="1" ht="18.75" customHeight="1" thickBot="1">
      <c r="A2" s="562" t="s">
        <v>192</v>
      </c>
    </row>
    <row r="3" spans="1:11" ht="21" customHeight="1">
      <c r="A3" s="568" t="s">
        <v>176</v>
      </c>
      <c r="B3" s="564" t="s">
        <v>14</v>
      </c>
      <c r="C3" s="565"/>
      <c r="D3" s="564" t="s">
        <v>2</v>
      </c>
      <c r="E3" s="565"/>
      <c r="F3" s="566" t="s">
        <v>170</v>
      </c>
      <c r="G3" s="566"/>
      <c r="H3" s="564" t="s">
        <v>171</v>
      </c>
      <c r="I3" s="565"/>
      <c r="J3" s="566" t="s">
        <v>51</v>
      </c>
      <c r="K3" s="567"/>
    </row>
    <row r="4" spans="1:11" ht="21.75" customHeight="1" thickBot="1">
      <c r="A4" s="569"/>
      <c r="B4" s="390" t="s">
        <v>175</v>
      </c>
      <c r="C4" s="391" t="s">
        <v>169</v>
      </c>
      <c r="D4" s="390" t="s">
        <v>175</v>
      </c>
      <c r="E4" s="391" t="s">
        <v>169</v>
      </c>
      <c r="F4" s="392" t="s">
        <v>175</v>
      </c>
      <c r="G4" s="392" t="s">
        <v>169</v>
      </c>
      <c r="H4" s="390" t="s">
        <v>175</v>
      </c>
      <c r="I4" s="391" t="s">
        <v>169</v>
      </c>
      <c r="J4" s="392" t="s">
        <v>175</v>
      </c>
      <c r="K4" s="393" t="s">
        <v>169</v>
      </c>
    </row>
    <row r="5" spans="1:11" s="385" customFormat="1" ht="21" customHeight="1">
      <c r="A5" s="400" t="s">
        <v>15</v>
      </c>
      <c r="B5" s="407">
        <f>B19</f>
        <v>1.5725967165675732</v>
      </c>
      <c r="C5" s="408">
        <f>C19</f>
        <v>0.15633104711347656</v>
      </c>
      <c r="D5" s="508">
        <f>E19</f>
        <v>-0.562530334354798</v>
      </c>
      <c r="E5" s="509">
        <f>F19</f>
        <v>-0.04420288230435216</v>
      </c>
      <c r="F5" s="409">
        <f aca="true" t="shared" si="0" ref="F5:G9">H19</f>
        <v>1.768116736656622</v>
      </c>
      <c r="G5" s="410">
        <f t="shared" si="0"/>
        <v>0.0423764384277017</v>
      </c>
      <c r="H5" s="407">
        <f aca="true" t="shared" si="1" ref="H5:I9">K19</f>
        <v>1.810307374065795</v>
      </c>
      <c r="I5" s="408">
        <f t="shared" si="1"/>
        <v>0.04386527695339775</v>
      </c>
      <c r="J5" s="409">
        <f aca="true" t="shared" si="2" ref="J5:K9">N19</f>
        <v>1.7161292501792214</v>
      </c>
      <c r="K5" s="411">
        <f t="shared" si="2"/>
        <v>0.024396949331718924</v>
      </c>
    </row>
    <row r="6" spans="1:11" s="385" customFormat="1" ht="21" customHeight="1">
      <c r="A6" s="401" t="s">
        <v>16</v>
      </c>
      <c r="B6" s="386" t="s">
        <v>101</v>
      </c>
      <c r="C6" s="387" t="s">
        <v>101</v>
      </c>
      <c r="D6" s="386" t="s">
        <v>101</v>
      </c>
      <c r="E6" s="387" t="s">
        <v>101</v>
      </c>
      <c r="F6" s="418">
        <f>H20</f>
        <v>0.17272302006943205</v>
      </c>
      <c r="G6" s="419">
        <f t="shared" si="0"/>
        <v>0.9175591687753121</v>
      </c>
      <c r="H6" s="418">
        <f t="shared" si="1"/>
        <v>0.17086045367066985</v>
      </c>
      <c r="I6" s="419">
        <f t="shared" si="1"/>
        <v>0.9216315828647289</v>
      </c>
      <c r="J6" s="412">
        <f>N20</f>
        <v>0.263643027743091</v>
      </c>
      <c r="K6" s="413">
        <f t="shared" si="2"/>
        <v>0.10322578952073991</v>
      </c>
    </row>
    <row r="7" spans="1:11" s="385" customFormat="1" ht="32.25" customHeight="1">
      <c r="A7" s="402" t="s">
        <v>19</v>
      </c>
      <c r="B7" s="421">
        <f aca="true" t="shared" si="3" ref="B7:C9">B20</f>
        <v>-2.9020856770397896</v>
      </c>
      <c r="C7" s="422">
        <f t="shared" si="3"/>
        <v>-0.12527138168391744</v>
      </c>
      <c r="D7" s="416">
        <f aca="true" t="shared" si="4" ref="D7:E9">E20</f>
        <v>1.0645461096161588</v>
      </c>
      <c r="E7" s="417">
        <f t="shared" si="4"/>
        <v>0.09646661853080425</v>
      </c>
      <c r="F7" s="414">
        <f>H21</f>
        <v>1.5349463041009717</v>
      </c>
      <c r="G7" s="415">
        <f t="shared" si="0"/>
        <v>0.16747444238903866</v>
      </c>
      <c r="H7" s="416">
        <f t="shared" si="1"/>
        <v>1.4999048480205126</v>
      </c>
      <c r="I7" s="417">
        <f t="shared" si="1"/>
        <v>0.161972250924961</v>
      </c>
      <c r="J7" s="510">
        <f t="shared" si="2"/>
        <v>-0.0043645588463519375</v>
      </c>
      <c r="K7" s="430">
        <f>O21</f>
        <v>-0.003371745625539947</v>
      </c>
    </row>
    <row r="8" spans="1:11" s="385" customFormat="1" ht="21" customHeight="1">
      <c r="A8" s="403" t="s">
        <v>61</v>
      </c>
      <c r="B8" s="423">
        <f t="shared" si="3"/>
        <v>-0.25951318787683225</v>
      </c>
      <c r="C8" s="424">
        <f t="shared" si="3"/>
        <v>-0.11201175068601586</v>
      </c>
      <c r="D8" s="418">
        <f t="shared" si="4"/>
        <v>0.03878198960025579</v>
      </c>
      <c r="E8" s="419">
        <f t="shared" si="4"/>
        <v>0.03332546869741973</v>
      </c>
      <c r="F8" s="425">
        <f t="shared" si="0"/>
        <v>-0.029914086400501028</v>
      </c>
      <c r="G8" s="427">
        <f t="shared" si="0"/>
        <v>-0.7797309671601169</v>
      </c>
      <c r="H8" s="423">
        <f t="shared" si="1"/>
        <v>-0.03334074082479522</v>
      </c>
      <c r="I8" s="424">
        <f t="shared" si="1"/>
        <v>-0.5398986222094535</v>
      </c>
      <c r="J8" s="425">
        <f>N22</f>
        <v>-0.006706700102085786</v>
      </c>
      <c r="K8" s="426">
        <f t="shared" si="2"/>
        <v>-0.7053528400055122</v>
      </c>
    </row>
    <row r="9" spans="1:11" s="385" customFormat="1" ht="21" customHeight="1">
      <c r="A9" s="402" t="s">
        <v>17</v>
      </c>
      <c r="B9" s="416">
        <f t="shared" si="3"/>
        <v>2.4480312926733223</v>
      </c>
      <c r="C9" s="417">
        <f t="shared" si="3"/>
        <v>0.12435241766994233</v>
      </c>
      <c r="D9" s="416">
        <f t="shared" si="4"/>
        <v>0.20967715511119658</v>
      </c>
      <c r="E9" s="417">
        <f t="shared" si="4"/>
        <v>0.1620549154737482</v>
      </c>
      <c r="F9" s="428">
        <f>H23</f>
        <v>-0.9024959877687657</v>
      </c>
      <c r="G9" s="429">
        <f t="shared" si="0"/>
        <v>-0.45009395848523703</v>
      </c>
      <c r="H9" s="421">
        <f t="shared" si="1"/>
        <v>-0.8820506162470513</v>
      </c>
      <c r="I9" s="422">
        <f t="shared" si="1"/>
        <v>-0.42089518693974226</v>
      </c>
      <c r="J9" s="428">
        <f t="shared" si="2"/>
        <v>-0.03462190110226995</v>
      </c>
      <c r="K9" s="430">
        <f>O23</f>
        <v>-0.38122531771073315</v>
      </c>
    </row>
    <row r="10" spans="1:11" s="385" customFormat="1" ht="21" customHeight="1">
      <c r="A10" s="404" t="s">
        <v>7</v>
      </c>
      <c r="B10" s="386" t="s">
        <v>101</v>
      </c>
      <c r="C10" s="420" t="s">
        <v>101</v>
      </c>
      <c r="D10" s="386" t="s">
        <v>101</v>
      </c>
      <c r="E10" s="420" t="s">
        <v>101</v>
      </c>
      <c r="F10" s="388" t="s">
        <v>101</v>
      </c>
      <c r="G10" s="388" t="s">
        <v>101</v>
      </c>
      <c r="H10" s="388" t="s">
        <v>101</v>
      </c>
      <c r="I10" s="388" t="s">
        <v>101</v>
      </c>
      <c r="J10" s="388" t="s">
        <v>101</v>
      </c>
      <c r="K10" s="389" t="s">
        <v>101</v>
      </c>
    </row>
    <row r="11" spans="1:11" s="385" customFormat="1" ht="21" customHeight="1">
      <c r="A11" s="405" t="s">
        <v>18</v>
      </c>
      <c r="B11" s="416">
        <f>B23</f>
        <v>0.41746624883108874</v>
      </c>
      <c r="C11" s="417">
        <f>C23</f>
        <v>0.010214815608470061</v>
      </c>
      <c r="D11" s="421">
        <f>E23</f>
        <v>-1.0294824149911896</v>
      </c>
      <c r="E11" s="422">
        <f>F23</f>
        <v>-0.014562639957252767</v>
      </c>
      <c r="F11" s="428">
        <f aca="true" t="shared" si="5" ref="F11:G13">H24</f>
        <v>-2.3419086048805218</v>
      </c>
      <c r="G11" s="429">
        <f t="shared" si="5"/>
        <v>-0.05668143585564239</v>
      </c>
      <c r="H11" s="421">
        <f aca="true" t="shared" si="6" ref="H11:I13">K24</f>
        <v>-2.367295528889324</v>
      </c>
      <c r="I11" s="422">
        <f t="shared" si="6"/>
        <v>-0.056910493451834715</v>
      </c>
      <c r="J11" s="428">
        <f>N24</f>
        <v>-1.23586169287771</v>
      </c>
      <c r="K11" s="430">
        <f aca="true" t="shared" si="7" ref="J11:K15">O24</f>
        <v>-0.09280395387619354</v>
      </c>
    </row>
    <row r="12" spans="1:11" s="385" customFormat="1" ht="21" customHeight="1">
      <c r="A12" s="405" t="s">
        <v>8</v>
      </c>
      <c r="B12" s="423">
        <f>B24</f>
        <v>-0.18616246780663487</v>
      </c>
      <c r="C12" s="424">
        <f>C24</f>
        <v>-0.06620057127396088</v>
      </c>
      <c r="D12" s="416">
        <f>E24</f>
        <v>0.2549136849911069</v>
      </c>
      <c r="E12" s="417">
        <f>F24</f>
        <v>0.08708475604038349</v>
      </c>
      <c r="F12" s="428">
        <f t="shared" si="5"/>
        <v>-0.9187134137463495</v>
      </c>
      <c r="G12" s="429">
        <f t="shared" si="5"/>
        <v>-0.24955493977607443</v>
      </c>
      <c r="H12" s="421">
        <f t="shared" si="6"/>
        <v>-0.9040230386541503</v>
      </c>
      <c r="I12" s="422">
        <f t="shared" si="6"/>
        <v>-0.24637490706562523</v>
      </c>
      <c r="J12" s="428">
        <f t="shared" si="7"/>
        <v>-0.18051458853386576</v>
      </c>
      <c r="K12" s="430">
        <f>O25</f>
        <v>-0.04049174873953415</v>
      </c>
    </row>
    <row r="13" spans="1:11" s="385" customFormat="1" ht="21" customHeight="1">
      <c r="A13" s="402" t="s">
        <v>49</v>
      </c>
      <c r="B13" s="386" t="s">
        <v>101</v>
      </c>
      <c r="C13" s="387" t="s">
        <v>101</v>
      </c>
      <c r="D13" s="386" t="s">
        <v>101</v>
      </c>
      <c r="E13" s="387" t="s">
        <v>101</v>
      </c>
      <c r="F13" s="414">
        <f t="shared" si="5"/>
        <v>0.7172460319691324</v>
      </c>
      <c r="G13" s="415">
        <f t="shared" si="5"/>
        <v>0.38140867382127785</v>
      </c>
      <c r="H13" s="416">
        <f t="shared" si="6"/>
        <v>0.7117269057985136</v>
      </c>
      <c r="I13" s="417">
        <f t="shared" si="6"/>
        <v>0.38397753047744504</v>
      </c>
      <c r="J13" s="428">
        <f>N26</f>
        <v>-0.524852004925011</v>
      </c>
      <c r="K13" s="430">
        <f t="shared" si="7"/>
        <v>-0.0664446171192256</v>
      </c>
    </row>
    <row r="14" spans="1:11" s="385" customFormat="1" ht="21" customHeight="1">
      <c r="A14" s="401" t="s">
        <v>59</v>
      </c>
      <c r="B14" s="386" t="s">
        <v>101</v>
      </c>
      <c r="C14" s="387" t="s">
        <v>101</v>
      </c>
      <c r="D14" s="386" t="s">
        <v>101</v>
      </c>
      <c r="E14" s="387" t="s">
        <v>101</v>
      </c>
      <c r="F14" s="388" t="s">
        <v>101</v>
      </c>
      <c r="G14" s="388" t="s">
        <v>101</v>
      </c>
      <c r="H14" s="386" t="s">
        <v>101</v>
      </c>
      <c r="I14" s="387" t="s">
        <v>101</v>
      </c>
      <c r="J14" s="431">
        <f t="shared" si="7"/>
        <v>-0.0008527371933918622</v>
      </c>
      <c r="K14" s="426">
        <f>O27</f>
        <v>-0.1188703906665942</v>
      </c>
    </row>
    <row r="15" spans="1:11" s="385" customFormat="1" ht="21" customHeight="1">
      <c r="A15" s="406" t="s">
        <v>62</v>
      </c>
      <c r="B15" s="386" t="s">
        <v>101</v>
      </c>
      <c r="C15" s="387" t="s">
        <v>101</v>
      </c>
      <c r="D15" s="418">
        <f>E25</f>
        <v>0.024093810027265912</v>
      </c>
      <c r="E15" s="419">
        <f>F25</f>
        <v>0.15027242786742975</v>
      </c>
      <c r="F15" s="386" t="s">
        <v>101</v>
      </c>
      <c r="G15" s="420" t="s">
        <v>101</v>
      </c>
      <c r="H15" s="497">
        <f>K27</f>
        <v>-8.294364066504495E-05</v>
      </c>
      <c r="I15" s="498">
        <f>L27</f>
        <v>-0.05371882047309909</v>
      </c>
      <c r="J15" s="412">
        <f>N28</f>
        <v>0.008001905658350152</v>
      </c>
      <c r="K15" s="499">
        <f t="shared" si="7"/>
        <v>0.2858780044840303</v>
      </c>
    </row>
    <row r="16" spans="1:11" s="385" customFormat="1" ht="21" customHeight="1" thickBot="1">
      <c r="A16" s="500" t="s">
        <v>60</v>
      </c>
      <c r="B16" s="501">
        <f>B29</f>
        <v>0.015890021483490502</v>
      </c>
      <c r="C16" s="502">
        <f>C29</f>
        <v>0.0246519854892386</v>
      </c>
      <c r="D16" s="503">
        <f>E29</f>
        <v>-0.0054079776486162245</v>
      </c>
      <c r="E16" s="504">
        <f>F29</f>
        <v>-0.007203454378125883</v>
      </c>
      <c r="F16" s="503">
        <f>H29</f>
        <v>-0.03445871974426501</v>
      </c>
      <c r="G16" s="504">
        <f>I29</f>
        <v>-0.0704906726395008</v>
      </c>
      <c r="H16" s="505">
        <f>K29</f>
        <v>-0.034477319349321744</v>
      </c>
      <c r="I16" s="506">
        <f>L29</f>
        <v>-0.0700432701591552</v>
      </c>
      <c r="J16" s="503">
        <f>N29</f>
        <v>-0.01968701018973898</v>
      </c>
      <c r="K16" s="507">
        <f>O29</f>
        <v>-0.07630612868898277</v>
      </c>
    </row>
    <row r="17" ht="15" customHeight="1">
      <c r="A17" s="359"/>
    </row>
    <row r="18" spans="1:15" s="367" customFormat="1" ht="15.75" hidden="1" outlineLevel="1" thickBot="1">
      <c r="A18" s="371" t="s">
        <v>0</v>
      </c>
      <c r="B18" s="372" t="s">
        <v>175</v>
      </c>
      <c r="C18" s="372" t="s">
        <v>169</v>
      </c>
      <c r="D18" s="373" t="s">
        <v>1</v>
      </c>
      <c r="E18" s="372" t="s">
        <v>168</v>
      </c>
      <c r="F18" s="372" t="s">
        <v>169</v>
      </c>
      <c r="G18" s="374" t="s">
        <v>172</v>
      </c>
      <c r="H18" s="372" t="s">
        <v>168</v>
      </c>
      <c r="I18" s="372" t="s">
        <v>169</v>
      </c>
      <c r="J18" s="375" t="s">
        <v>173</v>
      </c>
      <c r="K18" s="372" t="s">
        <v>168</v>
      </c>
      <c r="L18" s="372" t="s">
        <v>169</v>
      </c>
      <c r="M18" s="376" t="s">
        <v>74</v>
      </c>
      <c r="N18" s="372" t="s">
        <v>168</v>
      </c>
      <c r="O18" s="372" t="s">
        <v>169</v>
      </c>
    </row>
    <row r="19" spans="1:15" ht="15" customHeight="1" hidden="1" outlineLevel="1">
      <c r="A19" s="258" t="s">
        <v>15</v>
      </c>
      <c r="B19" s="351">
        <v>1.5725967165675732</v>
      </c>
      <c r="C19" s="361">
        <v>0.15633104711347656</v>
      </c>
      <c r="D19" s="352" t="s">
        <v>15</v>
      </c>
      <c r="E19" s="351">
        <v>-0.562530334354798</v>
      </c>
      <c r="F19" s="361">
        <v>-0.04420288230435216</v>
      </c>
      <c r="G19" s="258" t="s">
        <v>15</v>
      </c>
      <c r="H19" s="351">
        <v>1.768116736656622</v>
      </c>
      <c r="I19" s="361">
        <v>0.0423764384277017</v>
      </c>
      <c r="J19" s="258" t="s">
        <v>15</v>
      </c>
      <c r="K19" s="351">
        <v>1.810307374065795</v>
      </c>
      <c r="L19" s="361">
        <v>0.04386527695339775</v>
      </c>
      <c r="M19" s="352" t="s">
        <v>15</v>
      </c>
      <c r="N19" s="351">
        <v>1.7161292501792214</v>
      </c>
      <c r="O19" s="361">
        <v>0.024396949331718924</v>
      </c>
    </row>
    <row r="20" spans="1:15" ht="15" customHeight="1" hidden="1" outlineLevel="1">
      <c r="A20" s="258" t="s">
        <v>19</v>
      </c>
      <c r="B20" s="351">
        <v>-2.9020856770397896</v>
      </c>
      <c r="C20" s="361">
        <v>-0.12527138168391744</v>
      </c>
      <c r="D20" s="258" t="s">
        <v>19</v>
      </c>
      <c r="E20" s="351">
        <v>1.0645461096161588</v>
      </c>
      <c r="F20" s="361">
        <v>0.09646661853080425</v>
      </c>
      <c r="G20" s="352" t="s">
        <v>16</v>
      </c>
      <c r="H20" s="351">
        <v>0.17272302006943205</v>
      </c>
      <c r="I20" s="361">
        <v>0.9175591687753121</v>
      </c>
      <c r="J20" s="352" t="s">
        <v>16</v>
      </c>
      <c r="K20" s="351">
        <v>0.17086045367066985</v>
      </c>
      <c r="L20" s="361">
        <v>0.9216315828647289</v>
      </c>
      <c r="M20" s="352" t="s">
        <v>16</v>
      </c>
      <c r="N20" s="353">
        <v>0.263643027743091</v>
      </c>
      <c r="O20" s="364">
        <v>0.10322578952073991</v>
      </c>
    </row>
    <row r="21" spans="1:15" ht="15" customHeight="1" hidden="1" outlineLevel="1">
      <c r="A21" s="258" t="s">
        <v>61</v>
      </c>
      <c r="B21" s="351">
        <v>-0.25951318787683225</v>
      </c>
      <c r="C21" s="361">
        <v>-0.11201175068601586</v>
      </c>
      <c r="D21" s="352" t="s">
        <v>61</v>
      </c>
      <c r="E21" s="351">
        <v>0.03878198960025579</v>
      </c>
      <c r="F21" s="361">
        <v>0.03332546869741973</v>
      </c>
      <c r="G21" s="354" t="s">
        <v>19</v>
      </c>
      <c r="H21" s="351">
        <v>1.5349463041009717</v>
      </c>
      <c r="I21" s="361">
        <v>0.16747444238903866</v>
      </c>
      <c r="J21" s="354" t="s">
        <v>19</v>
      </c>
      <c r="K21" s="351">
        <v>1.4999048480205126</v>
      </c>
      <c r="L21" s="361">
        <v>0.161972250924961</v>
      </c>
      <c r="M21" s="352" t="s">
        <v>19</v>
      </c>
      <c r="N21" s="353">
        <v>-0.0043645588463519375</v>
      </c>
      <c r="O21" s="364">
        <v>-0.003371745625539947</v>
      </c>
    </row>
    <row r="22" spans="1:15" ht="15" customHeight="1" hidden="1" outlineLevel="1">
      <c r="A22" s="258" t="s">
        <v>17</v>
      </c>
      <c r="B22" s="351">
        <v>2.4480312926733223</v>
      </c>
      <c r="C22" s="361">
        <v>0.12435241766994233</v>
      </c>
      <c r="D22" s="352" t="s">
        <v>17</v>
      </c>
      <c r="E22" s="351">
        <v>0.20967715511119658</v>
      </c>
      <c r="F22" s="361">
        <v>0.1620549154737482</v>
      </c>
      <c r="G22" s="354" t="s">
        <v>61</v>
      </c>
      <c r="H22" s="351">
        <v>-0.029914086400501028</v>
      </c>
      <c r="I22" s="361">
        <v>-0.7797309671601169</v>
      </c>
      <c r="J22" s="354" t="s">
        <v>61</v>
      </c>
      <c r="K22" s="351">
        <v>-0.03334074082479522</v>
      </c>
      <c r="L22" s="361">
        <v>-0.5398986222094535</v>
      </c>
      <c r="M22" s="355" t="s">
        <v>61</v>
      </c>
      <c r="N22" s="353">
        <v>-0.006706700102085786</v>
      </c>
      <c r="O22" s="364">
        <v>-0.7053528400055122</v>
      </c>
    </row>
    <row r="23" spans="1:15" ht="15" customHeight="1" hidden="1" outlineLevel="1">
      <c r="A23" s="352" t="s">
        <v>18</v>
      </c>
      <c r="B23" s="351">
        <v>0.41746624883108874</v>
      </c>
      <c r="C23" s="361">
        <v>0.010214815608470061</v>
      </c>
      <c r="D23" s="352" t="s">
        <v>18</v>
      </c>
      <c r="E23" s="351">
        <v>-1.0294824149911896</v>
      </c>
      <c r="F23" s="361">
        <v>-0.014562639957252767</v>
      </c>
      <c r="G23" s="352" t="s">
        <v>17</v>
      </c>
      <c r="H23" s="351">
        <v>-0.9024959877687657</v>
      </c>
      <c r="I23" s="361">
        <v>-0.45009395848523703</v>
      </c>
      <c r="J23" s="352" t="s">
        <v>17</v>
      </c>
      <c r="K23" s="351">
        <v>-0.8820506162470513</v>
      </c>
      <c r="L23" s="361">
        <v>-0.42089518693974226</v>
      </c>
      <c r="M23" s="352" t="s">
        <v>17</v>
      </c>
      <c r="N23" s="353">
        <v>-0.03462190110226995</v>
      </c>
      <c r="O23" s="364">
        <v>-0.38122531771073315</v>
      </c>
    </row>
    <row r="24" spans="1:15" ht="15" customHeight="1" hidden="1" outlineLevel="1">
      <c r="A24" s="258" t="s">
        <v>8</v>
      </c>
      <c r="B24" s="351">
        <v>-0.18616246780663487</v>
      </c>
      <c r="C24" s="361">
        <v>-0.06620057127396088</v>
      </c>
      <c r="D24" s="352" t="s">
        <v>8</v>
      </c>
      <c r="E24" s="351">
        <v>0.2549136849911069</v>
      </c>
      <c r="F24" s="361">
        <v>0.08708475604038349</v>
      </c>
      <c r="G24" s="354" t="s">
        <v>18</v>
      </c>
      <c r="H24" s="351">
        <v>-2.3419086048805218</v>
      </c>
      <c r="I24" s="361">
        <v>-0.05668143585564239</v>
      </c>
      <c r="J24" s="352" t="s">
        <v>18</v>
      </c>
      <c r="K24" s="351">
        <v>-2.367295528889324</v>
      </c>
      <c r="L24" s="361">
        <v>-0.056910493451834715</v>
      </c>
      <c r="M24" s="354" t="s">
        <v>18</v>
      </c>
      <c r="N24" s="353">
        <v>-1.23586169287771</v>
      </c>
      <c r="O24" s="364">
        <v>-0.09280395387619354</v>
      </c>
    </row>
    <row r="25" spans="1:15" ht="15" customHeight="1" hidden="1" outlineLevel="1">
      <c r="A25" s="258"/>
      <c r="B25" s="351"/>
      <c r="C25" s="361"/>
      <c r="D25" s="355" t="s">
        <v>62</v>
      </c>
      <c r="E25" s="377">
        <v>0.024093810027265912</v>
      </c>
      <c r="F25" s="361">
        <v>0.15027242786742975</v>
      </c>
      <c r="G25" s="354" t="s">
        <v>8</v>
      </c>
      <c r="H25" s="351">
        <v>-0.9187134137463495</v>
      </c>
      <c r="I25" s="361">
        <v>-0.24955493977607443</v>
      </c>
      <c r="J25" s="352" t="s">
        <v>8</v>
      </c>
      <c r="K25" s="351">
        <v>-0.9040230386541503</v>
      </c>
      <c r="L25" s="361">
        <v>-0.24637490706562523</v>
      </c>
      <c r="M25" s="354" t="s">
        <v>8</v>
      </c>
      <c r="N25" s="353">
        <v>-0.18051458853386576</v>
      </c>
      <c r="O25" s="364">
        <v>-0.04049174873953415</v>
      </c>
    </row>
    <row r="26" spans="7:15" ht="15" customHeight="1" hidden="1" outlineLevel="1">
      <c r="G26" s="354" t="s">
        <v>49</v>
      </c>
      <c r="H26" s="351">
        <v>0.7172460319691324</v>
      </c>
      <c r="I26" s="361">
        <v>0.38140867382127785</v>
      </c>
      <c r="J26" s="352" t="s">
        <v>49</v>
      </c>
      <c r="K26" s="351">
        <v>0.7117269057985136</v>
      </c>
      <c r="L26" s="361">
        <v>0.38397753047744504</v>
      </c>
      <c r="M26" s="352" t="s">
        <v>49</v>
      </c>
      <c r="N26" s="353">
        <v>-0.524852004925011</v>
      </c>
      <c r="O26" s="364">
        <v>-0.0664446171192256</v>
      </c>
    </row>
    <row r="27" spans="1:15" ht="15" customHeight="1" hidden="1" outlineLevel="1">
      <c r="A27" s="355"/>
      <c r="B27" s="356"/>
      <c r="C27" s="258"/>
      <c r="D27" s="357"/>
      <c r="E27" s="358"/>
      <c r="F27" s="357"/>
      <c r="G27" s="362" t="s">
        <v>62</v>
      </c>
      <c r="H27" s="362">
        <v>0</v>
      </c>
      <c r="I27" s="363" t="s">
        <v>101</v>
      </c>
      <c r="J27" s="354" t="s">
        <v>62</v>
      </c>
      <c r="K27" s="496">
        <v>-8.294364066504495E-05</v>
      </c>
      <c r="L27" s="361">
        <v>-0.05371882047309909</v>
      </c>
      <c r="M27" s="352" t="s">
        <v>59</v>
      </c>
      <c r="N27" s="353">
        <v>-0.0008527371933918622</v>
      </c>
      <c r="O27" s="364">
        <v>-0.1188703906665942</v>
      </c>
    </row>
    <row r="28" spans="10:15" ht="15" customHeight="1" hidden="1" outlineLevel="1">
      <c r="J28" s="354"/>
      <c r="K28" s="365"/>
      <c r="L28" s="366"/>
      <c r="M28" s="352" t="s">
        <v>62</v>
      </c>
      <c r="N28" s="353">
        <v>0.008001905658350152</v>
      </c>
      <c r="O28" s="364">
        <v>0.2858780044840303</v>
      </c>
    </row>
    <row r="29" spans="1:15" ht="15" customHeight="1" hidden="1" outlineLevel="1">
      <c r="A29" s="368" t="s">
        <v>60</v>
      </c>
      <c r="B29" s="369">
        <v>0.015890021483490502</v>
      </c>
      <c r="C29" s="370">
        <v>0.0246519854892386</v>
      </c>
      <c r="D29" s="368" t="s">
        <v>60</v>
      </c>
      <c r="E29" s="369">
        <v>-0.0054079776486162245</v>
      </c>
      <c r="F29" s="370">
        <v>-0.007203454378125883</v>
      </c>
      <c r="G29" s="368" t="s">
        <v>60</v>
      </c>
      <c r="H29" s="369">
        <v>-0.03445871974426501</v>
      </c>
      <c r="I29" s="370">
        <v>-0.0704906726395008</v>
      </c>
      <c r="J29" s="368" t="s">
        <v>60</v>
      </c>
      <c r="K29" s="369">
        <v>-0.034477319349321744</v>
      </c>
      <c r="L29" s="370">
        <v>-0.0700432701591552</v>
      </c>
      <c r="M29" s="368" t="s">
        <v>60</v>
      </c>
      <c r="N29" s="369">
        <v>-0.01968701018973898</v>
      </c>
      <c r="O29" s="370">
        <v>-0.07630612868898277</v>
      </c>
    </row>
    <row r="30" ht="14.25" collapsed="1"/>
  </sheetData>
  <sheetProtection/>
  <mergeCells count="8">
    <mergeCell ref="A1:IV1"/>
    <mergeCell ref="A2:IV2"/>
    <mergeCell ref="B3:C3"/>
    <mergeCell ref="D3:E3"/>
    <mergeCell ref="F3:G3"/>
    <mergeCell ref="H3:I3"/>
    <mergeCell ref="J3:K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2015-11-06T09:01:39Z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