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0" yWindow="6735" windowWidth="10695" windowHeight="5010" tabRatio="844" activeTab="0"/>
  </bookViews>
  <sheets>
    <sheet name="Індекси" sheetId="1" r:id="rId1"/>
    <sheet name="КУА та ІСІ" sheetId="2" r:id="rId2"/>
    <sheet name="Динаміка видів фондів" sheetId="3" r:id="rId3"/>
    <sheet name="Регіони" sheetId="4" r:id="rId4"/>
    <sheet name="Активи" sheetId="5" r:id="rId5"/>
    <sheet name="Притік-відтік" sheetId="6" r:id="rId6"/>
    <sheet name="Інвестори" sheetId="7" r:id="rId7"/>
    <sheet name="Структура активів_типи фондів" sheetId="8" r:id="rId8"/>
    <sheet name="Структура активів_типи ЦП" sheetId="9" r:id="rId9"/>
    <sheet name="Доходніст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8_Лют_09" localSheetId="5">#REF!</definedName>
    <definedName name="_18_Лют_09" localSheetId="8">#REF!</definedName>
    <definedName name="_18_Лют_09">#REF!</definedName>
    <definedName name="_19_Лют_09" localSheetId="5">#REF!</definedName>
    <definedName name="_19_Лют_09" localSheetId="8">#REF!</definedName>
    <definedName name="_19_Лют_09">#REF!</definedName>
    <definedName name="_19_Лют_09_ВЧА" localSheetId="5">#REF!</definedName>
    <definedName name="_19_Лют_09_ВЧА" localSheetId="8">#REF!</definedName>
    <definedName name="_19_Лют_09_ВЧА">#REF!</definedName>
    <definedName name="_xlfn.BAHTTEXT" hidden="1">#NAME?</definedName>
    <definedName name="a11" localSheetId="4" hidden="1">{#N/A,#N/A,FALSE,"т02бд"}</definedName>
    <definedName name="a11" localSheetId="2" hidden="1">{#N/A,#N/A,FALSE,"т02бд"}</definedName>
    <definedName name="a11" localSheetId="9" hidden="1">{#N/A,#N/A,FALSE,"т02бд"}</definedName>
    <definedName name="a11" localSheetId="6" hidden="1">{#N/A,#N/A,FALSE,"т02бд"}</definedName>
    <definedName name="a11" localSheetId="0" hidden="1">{#N/A,#N/A,FALSE,"т02бд"}</definedName>
    <definedName name="a11" localSheetId="1" hidden="1">{#N/A,#N/A,FALSE,"т02бд"}</definedName>
    <definedName name="a11" localSheetId="5" hidden="1">{#N/A,#N/A,FALSE,"т02бд"}</definedName>
    <definedName name="a11" localSheetId="3" hidden="1">{#N/A,#N/A,FALSE,"т02бд"}</definedName>
    <definedName name="a11" localSheetId="7" hidden="1">{#N/A,#N/A,FALSE,"т02бд"}</definedName>
    <definedName name="a11" localSheetId="8" hidden="1">{#N/A,#N/A,FALSE,"т02бд"}</definedName>
    <definedName name="a11" hidden="1">{#N/A,#N/A,FALSE,"т02бд"}</definedName>
    <definedName name="BAZA">'[15]Мульт-ор М2, швидкість'!$E:$E</definedName>
    <definedName name="cevv">'[2]табл1'!#REF!</definedName>
    <definedName name="ic" localSheetId="4" hidden="1">{#N/A,#N/A,FALSE,"т02бд"}</definedName>
    <definedName name="ic" localSheetId="2" hidden="1">{#N/A,#N/A,FALSE,"т02бд"}</definedName>
    <definedName name="ic" localSheetId="9" hidden="1">{#N/A,#N/A,FALSE,"т02бд"}</definedName>
    <definedName name="ic" localSheetId="6" hidden="1">{#N/A,#N/A,FALSE,"т02бд"}</definedName>
    <definedName name="ic" localSheetId="0" hidden="1">{#N/A,#N/A,FALSE,"т02бд"}</definedName>
    <definedName name="ic" localSheetId="1" hidden="1">{#N/A,#N/A,FALSE,"т02бд"}</definedName>
    <definedName name="ic" localSheetId="5" hidden="1">{#N/A,#N/A,FALSE,"т02бд"}</definedName>
    <definedName name="ic" localSheetId="3" hidden="1">{#N/A,#N/A,FALSE,"т02бд"}</definedName>
    <definedName name="ic" localSheetId="7" hidden="1">{#N/A,#N/A,FALSE,"т02бд"}</definedName>
    <definedName name="ic" localSheetId="8" hidden="1">{#N/A,#N/A,FALSE,"т02бд"}</definedName>
    <definedName name="ic" hidden="1">{#N/A,#N/A,FALSE,"т02бд"}</definedName>
    <definedName name="ICC_2008" localSheetId="4" hidden="1">{#N/A,#N/A,FALSE,"т02бд"}</definedName>
    <definedName name="ICC_2008" localSheetId="2" hidden="1">{#N/A,#N/A,FALSE,"т02бд"}</definedName>
    <definedName name="ICC_2008" localSheetId="9" hidden="1">{#N/A,#N/A,FALSE,"т02бд"}</definedName>
    <definedName name="ICC_2008" localSheetId="6" hidden="1">{#N/A,#N/A,FALSE,"т02бд"}</definedName>
    <definedName name="ICC_2008" localSheetId="0" hidden="1">{#N/A,#N/A,FALSE,"т02бд"}</definedName>
    <definedName name="ICC_2008" localSheetId="1" hidden="1">{#N/A,#N/A,FALSE,"т02бд"}</definedName>
    <definedName name="ICC_2008" localSheetId="5" hidden="1">{#N/A,#N/A,FALSE,"т02бд"}</definedName>
    <definedName name="ICC_2008" localSheetId="3" hidden="1">{#N/A,#N/A,FALSE,"т02бд"}</definedName>
    <definedName name="ICC_2008" localSheetId="7" hidden="1">{#N/A,#N/A,FALSE,"т02бд"}</definedName>
    <definedName name="ICC_2008" localSheetId="8" hidden="1">{#N/A,#N/A,FALSE,"т02бд"}</definedName>
    <definedName name="ICC_2008" hidden="1">{#N/A,#N/A,FALSE,"т02бд"}</definedName>
    <definedName name="q" localSheetId="4" hidden="1">{#N/A,#N/A,FALSE,"т02бд"}</definedName>
    <definedName name="q" localSheetId="2" hidden="1">{#N/A,#N/A,FALSE,"т02бд"}</definedName>
    <definedName name="q" localSheetId="9" hidden="1">{#N/A,#N/A,FALSE,"т02бд"}</definedName>
    <definedName name="q" localSheetId="6" hidden="1">{#N/A,#N/A,FALSE,"т02бд"}</definedName>
    <definedName name="q" localSheetId="0" hidden="1">{#N/A,#N/A,FALSE,"т02бд"}</definedName>
    <definedName name="q" localSheetId="1" hidden="1">{#N/A,#N/A,FALSE,"т02бд"}</definedName>
    <definedName name="q" localSheetId="5" hidden="1">{#N/A,#N/A,FALSE,"т02бд"}</definedName>
    <definedName name="q" localSheetId="3" hidden="1">{#N/A,#N/A,FALSE,"т02бд"}</definedName>
    <definedName name="q" localSheetId="7" hidden="1">{#N/A,#N/A,FALSE,"т02бд"}</definedName>
    <definedName name="q" localSheetId="8" hidden="1">{#N/A,#N/A,FALSE,"т02бд"}</definedName>
    <definedName name="q" hidden="1">{#N/A,#N/A,FALSE,"т02бд"}</definedName>
    <definedName name="t06" localSheetId="4" hidden="1">{#N/A,#N/A,FALSE,"т04"}</definedName>
    <definedName name="t06" localSheetId="2" hidden="1">{#N/A,#N/A,FALSE,"т04"}</definedName>
    <definedName name="t06" localSheetId="9" hidden="1">{#N/A,#N/A,FALSE,"т04"}</definedName>
    <definedName name="t06" localSheetId="6" hidden="1">{#N/A,#N/A,FALSE,"т04"}</definedName>
    <definedName name="t06" localSheetId="0" hidden="1">{#N/A,#N/A,FALSE,"т04"}</definedName>
    <definedName name="t06" localSheetId="1" hidden="1">{#N/A,#N/A,FALSE,"т04"}</definedName>
    <definedName name="t06" localSheetId="5" hidden="1">{#N/A,#N/A,FALSE,"т04"}</definedName>
    <definedName name="t06" localSheetId="3" hidden="1">{#N/A,#N/A,FALSE,"т04"}</definedName>
    <definedName name="t06" localSheetId="7" hidden="1">{#N/A,#N/A,FALSE,"т04"}</definedName>
    <definedName name="t06" localSheetId="8" hidden="1">{#N/A,#N/A,FALSE,"т04"}</definedName>
    <definedName name="t06" hidden="1">{#N/A,#N/A,FALSE,"т04"}</definedName>
    <definedName name="tt" localSheetId="4" hidden="1">{#N/A,#N/A,FALSE,"т02бд"}</definedName>
    <definedName name="tt" localSheetId="2" hidden="1">{#N/A,#N/A,FALSE,"т02бд"}</definedName>
    <definedName name="tt" localSheetId="9" hidden="1">{#N/A,#N/A,FALSE,"т02бд"}</definedName>
    <definedName name="tt" localSheetId="6" hidden="1">{#N/A,#N/A,FALSE,"т02бд"}</definedName>
    <definedName name="tt" localSheetId="0" hidden="1">{#N/A,#N/A,FALSE,"т02бд"}</definedName>
    <definedName name="tt" localSheetId="1" hidden="1">{#N/A,#N/A,FALSE,"т02бд"}</definedName>
    <definedName name="tt" localSheetId="5" hidden="1">{#N/A,#N/A,FALSE,"т02бд"}</definedName>
    <definedName name="tt" localSheetId="3" hidden="1">{#N/A,#N/A,FALSE,"т02бд"}</definedName>
    <definedName name="tt" localSheetId="7" hidden="1">{#N/A,#N/A,FALSE,"т02бд"}</definedName>
    <definedName name="tt" localSheetId="8" hidden="1">{#N/A,#N/A,FALSE,"т02бд"}</definedName>
    <definedName name="tt" hidden="1">{#N/A,#N/A,FALSE,"т02бд"}</definedName>
    <definedName name="V">'[16]146024'!$A$1:$K$1</definedName>
    <definedName name="wrn.04." localSheetId="4" hidden="1">{#N/A,#N/A,FALSE,"т02бд"}</definedName>
    <definedName name="wrn.04." localSheetId="2" hidden="1">{#N/A,#N/A,FALSE,"т02бд"}</definedName>
    <definedName name="wrn.04." localSheetId="9" hidden="1">{#N/A,#N/A,FALSE,"т02бд"}</definedName>
    <definedName name="wrn.04." localSheetId="6" hidden="1">{#N/A,#N/A,FALSE,"т02бд"}</definedName>
    <definedName name="wrn.04." localSheetId="0" hidden="1">{#N/A,#N/A,FALSE,"т02бд"}</definedName>
    <definedName name="wrn.04." localSheetId="1" hidden="1">{#N/A,#N/A,FALSE,"т02бд"}</definedName>
    <definedName name="wrn.04." localSheetId="5" hidden="1">{#N/A,#N/A,FALSE,"т02бд"}</definedName>
    <definedName name="wrn.04." localSheetId="3" hidden="1">{#N/A,#N/A,FALSE,"т02бд"}</definedName>
    <definedName name="wrn.04." localSheetId="7" hidden="1">{#N/A,#N/A,FALSE,"т02бд"}</definedName>
    <definedName name="wrn.04." localSheetId="8" hidden="1">{#N/A,#N/A,FALSE,"т02бд"}</definedName>
    <definedName name="wrn.04." hidden="1">{#N/A,#N/A,FALSE,"т02бд"}</definedName>
    <definedName name="wrn.д02." localSheetId="4" hidden="1">{#N/A,#N/A,FALSE,"т02бд"}</definedName>
    <definedName name="wrn.д02." localSheetId="2" hidden="1">{#N/A,#N/A,FALSE,"т02бд"}</definedName>
    <definedName name="wrn.д02." localSheetId="9" hidden="1">{#N/A,#N/A,FALSE,"т02бд"}</definedName>
    <definedName name="wrn.д02." localSheetId="6" hidden="1">{#N/A,#N/A,FALSE,"т02бд"}</definedName>
    <definedName name="wrn.д02." localSheetId="0" hidden="1">{#N/A,#N/A,FALSE,"т02бд"}</definedName>
    <definedName name="wrn.д02." localSheetId="1" hidden="1">{#N/A,#N/A,FALSE,"т02бд"}</definedName>
    <definedName name="wrn.д02." localSheetId="5" hidden="1">{#N/A,#N/A,FALSE,"т02бд"}</definedName>
    <definedName name="wrn.д02." localSheetId="3" hidden="1">{#N/A,#N/A,FALSE,"т02бд"}</definedName>
    <definedName name="wrn.д02." localSheetId="7" hidden="1">{#N/A,#N/A,FALSE,"т02бд"}</definedName>
    <definedName name="wrn.д02." localSheetId="8" hidden="1">{#N/A,#N/A,FALSE,"т02бд"}</definedName>
    <definedName name="wrn.д02." hidden="1">{#N/A,#N/A,FALSE,"т02бд"}</definedName>
    <definedName name="wrn.т171банки." localSheetId="4" hidden="1">{#N/A,#N/A,FALSE,"т17-1банки (2)"}</definedName>
    <definedName name="wrn.т171банки." localSheetId="2" hidden="1">{#N/A,#N/A,FALSE,"т17-1банки (2)"}</definedName>
    <definedName name="wrn.т171банки." localSheetId="9" hidden="1">{#N/A,#N/A,FALSE,"т17-1банки (2)"}</definedName>
    <definedName name="wrn.т171банки." localSheetId="6" hidden="1">{#N/A,#N/A,FALSE,"т17-1банки (2)"}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5" hidden="1">{#N/A,#N/A,FALSE,"т17-1банки (2)"}</definedName>
    <definedName name="wrn.т171банки." localSheetId="3" hidden="1">{#N/A,#N/A,FALSE,"т17-1банки (2)"}</definedName>
    <definedName name="wrn.т171банки." localSheetId="7" hidden="1">{#N/A,#N/A,FALSE,"т17-1банки (2)"}</definedName>
    <definedName name="wrn.т171банки." localSheetId="8" hidden="1">{#N/A,#N/A,FALSE,"т17-1банки (2)"}</definedName>
    <definedName name="wrn.т171банки." hidden="1">{#N/A,#N/A,FALSE,"т17-1банки (2)"}</definedName>
    <definedName name="ГЦ" localSheetId="4" hidden="1">{#N/A,#N/A,FALSE,"т02бд"}</definedName>
    <definedName name="ГЦ" localSheetId="2" hidden="1">{#N/A,#N/A,FALSE,"т02бд"}</definedName>
    <definedName name="ГЦ" localSheetId="9" hidden="1">{#N/A,#N/A,FALSE,"т02бд"}</definedName>
    <definedName name="ГЦ" localSheetId="6" hidden="1">{#N/A,#N/A,FALSE,"т02бд"}</definedName>
    <definedName name="ГЦ" localSheetId="0" hidden="1">{#N/A,#N/A,FALSE,"т02бд"}</definedName>
    <definedName name="ГЦ" localSheetId="1" hidden="1">{#N/A,#N/A,FALSE,"т02бд"}</definedName>
    <definedName name="ГЦ" localSheetId="5" hidden="1">{#N/A,#N/A,FALSE,"т02бд"}</definedName>
    <definedName name="ГЦ" localSheetId="3" hidden="1">{#N/A,#N/A,FALSE,"т02бд"}</definedName>
    <definedName name="ГЦ" localSheetId="7" hidden="1">{#N/A,#N/A,FALSE,"т02бд"}</definedName>
    <definedName name="ГЦ" localSheetId="8" hidden="1">{#N/A,#N/A,FALSE,"т02бд"}</definedName>
    <definedName name="ГЦ" hidden="1">{#N/A,#N/A,FALSE,"т02бд"}</definedName>
    <definedName name="д17.1">'[13]д17-1'!$A$1:$H$1</definedName>
    <definedName name="ее" localSheetId="4" hidden="1">{#N/A,#N/A,FALSE,"т02бд"}</definedName>
    <definedName name="ее" localSheetId="2" hidden="1">{#N/A,#N/A,FALSE,"т02бд"}</definedName>
    <definedName name="ее" localSheetId="9" hidden="1">{#N/A,#N/A,FALSE,"т02бд"}</definedName>
    <definedName name="ее" localSheetId="6" hidden="1">{#N/A,#N/A,FALSE,"т02бд"}</definedName>
    <definedName name="ее" localSheetId="0" hidden="1">{#N/A,#N/A,FALSE,"т02бд"}</definedName>
    <definedName name="ее" localSheetId="1" hidden="1">{#N/A,#N/A,FALSE,"т02бд"}</definedName>
    <definedName name="ее" localSheetId="5" hidden="1">{#N/A,#N/A,FALSE,"т02бд"}</definedName>
    <definedName name="ее" localSheetId="3" hidden="1">{#N/A,#N/A,FALSE,"т02бд"}</definedName>
    <definedName name="ее" localSheetId="7" hidden="1">{#N/A,#N/A,FALSE,"т02бд"}</definedName>
    <definedName name="ее" localSheetId="8" hidden="1">{#N/A,#N/A,FALSE,"т02бд"}</definedName>
    <definedName name="ее" hidden="1">{#N/A,#N/A,FALSE,"т02бд"}</definedName>
    <definedName name="збз1998">#REF!</definedName>
    <definedName name="ии" localSheetId="4" hidden="1">{#N/A,#N/A,FALSE,"т02бд"}</definedName>
    <definedName name="ии" localSheetId="2" hidden="1">{#N/A,#N/A,FALSE,"т02бд"}</definedName>
    <definedName name="ии" localSheetId="9" hidden="1">{#N/A,#N/A,FALSE,"т02бд"}</definedName>
    <definedName name="ии" localSheetId="6" hidden="1">{#N/A,#N/A,FALSE,"т02бд"}</definedName>
    <definedName name="ии" localSheetId="0" hidden="1">{#N/A,#N/A,FALSE,"т02бд"}</definedName>
    <definedName name="ии" localSheetId="1" hidden="1">{#N/A,#N/A,FALSE,"т02бд"}</definedName>
    <definedName name="ии" localSheetId="5" hidden="1">{#N/A,#N/A,FALSE,"т02бд"}</definedName>
    <definedName name="ии" localSheetId="3" hidden="1">{#N/A,#N/A,FALSE,"т02бд"}</definedName>
    <definedName name="ии" localSheetId="7" hidden="1">{#N/A,#N/A,FALSE,"т02бд"}</definedName>
    <definedName name="ии" localSheetId="8" hidden="1">{#N/A,#N/A,FALSE,"т02бд"}</definedName>
    <definedName name="ии" hidden="1">{#N/A,#N/A,FALSE,"т02бд"}</definedName>
    <definedName name="іі" localSheetId="4" hidden="1">{#N/A,#N/A,FALSE,"т02бд"}</definedName>
    <definedName name="іі" localSheetId="2" hidden="1">{#N/A,#N/A,FALSE,"т02бд"}</definedName>
    <definedName name="іі" localSheetId="9" hidden="1">{#N/A,#N/A,FALSE,"т02бд"}</definedName>
    <definedName name="іі" localSheetId="6" hidden="1">{#N/A,#N/A,FALSE,"т02бд"}</definedName>
    <definedName name="іі" localSheetId="0" hidden="1">{#N/A,#N/A,FALSE,"т02бд"}</definedName>
    <definedName name="іі" localSheetId="1" hidden="1">{#N/A,#N/A,FALSE,"т02бд"}</definedName>
    <definedName name="іі" localSheetId="5" hidden="1">{#N/A,#N/A,FALSE,"т02бд"}</definedName>
    <definedName name="іі" localSheetId="3" hidden="1">{#N/A,#N/A,FALSE,"т02бд"}</definedName>
    <definedName name="іі" localSheetId="7" hidden="1">{#N/A,#N/A,FALSE,"т02бд"}</definedName>
    <definedName name="іі" localSheetId="8" hidden="1">{#N/A,#N/A,FALSE,"т02бд"}</definedName>
    <definedName name="іі" hidden="1">{#N/A,#N/A,FALSE,"т02бд"}</definedName>
    <definedName name="квітень" localSheetId="4" hidden="1">{#N/A,#N/A,FALSE,"т17-1банки (2)"}</definedName>
    <definedName name="квітень" localSheetId="2" hidden="1">{#N/A,#N/A,FALSE,"т17-1банки (2)"}</definedName>
    <definedName name="квітень" localSheetId="9" hidden="1">{#N/A,#N/A,FALSE,"т17-1банки (2)"}</definedName>
    <definedName name="квітень" localSheetId="6" hidden="1">{#N/A,#N/A,FALSE,"т17-1банки (2)"}</definedName>
    <definedName name="квітень" localSheetId="0" hidden="1">{#N/A,#N/A,FALSE,"т17-1банки (2)"}</definedName>
    <definedName name="квітень" localSheetId="1" hidden="1">{#N/A,#N/A,FALSE,"т17-1банки (2)"}</definedName>
    <definedName name="квітень" localSheetId="5" hidden="1">{#N/A,#N/A,FALSE,"т17-1банки (2)"}</definedName>
    <definedName name="квітень" localSheetId="3" hidden="1">{#N/A,#N/A,FALSE,"т17-1банки (2)"}</definedName>
    <definedName name="квітень" localSheetId="7" hidden="1">{#N/A,#N/A,FALSE,"т17-1банки (2)"}</definedName>
    <definedName name="квітень" localSheetId="8" hidden="1">{#N/A,#N/A,FALSE,"т17-1банки (2)"}</definedName>
    <definedName name="квітень" hidden="1">{#N/A,#N/A,FALSE,"т17-1банки (2)"}</definedName>
    <definedName name="ке" localSheetId="4" hidden="1">{#N/A,#N/A,FALSE,"т17-1банки (2)"}</definedName>
    <definedName name="ке" localSheetId="2" hidden="1">{#N/A,#N/A,FALSE,"т17-1банки (2)"}</definedName>
    <definedName name="ке" localSheetId="9" hidden="1">{#N/A,#N/A,FALSE,"т17-1банки (2)"}</definedName>
    <definedName name="ке" localSheetId="6" hidden="1">{#N/A,#N/A,FALSE,"т17-1банки (2)"}</definedName>
    <definedName name="ке" localSheetId="0" hidden="1">{#N/A,#N/A,FALSE,"т17-1банки (2)"}</definedName>
    <definedName name="ке" localSheetId="1" hidden="1">{#N/A,#N/A,FALSE,"т17-1банки (2)"}</definedName>
    <definedName name="ке" localSheetId="5" hidden="1">{#N/A,#N/A,FALSE,"т17-1банки (2)"}</definedName>
    <definedName name="ке" localSheetId="3" hidden="1">{#N/A,#N/A,FALSE,"т17-1банки (2)"}</definedName>
    <definedName name="ке" localSheetId="7" hidden="1">{#N/A,#N/A,FALSE,"т17-1банки (2)"}</definedName>
    <definedName name="ке" localSheetId="8" hidden="1">{#N/A,#N/A,FALSE,"т17-1банки (2)"}</definedName>
    <definedName name="ке" hidden="1">{#N/A,#N/A,FALSE,"т17-1банки (2)"}</definedName>
    <definedName name="М2">'[15]Мульт-ор М2, швидкість'!$C:$C</definedName>
    <definedName name="нн" localSheetId="4" hidden="1">{#N/A,#N/A,FALSE,"т02бд"}</definedName>
    <definedName name="нн" localSheetId="2" hidden="1">{#N/A,#N/A,FALSE,"т02бд"}</definedName>
    <definedName name="нн" localSheetId="9" hidden="1">{#N/A,#N/A,FALSE,"т02бд"}</definedName>
    <definedName name="нн" localSheetId="6" hidden="1">{#N/A,#N/A,FALSE,"т02бд"}</definedName>
    <definedName name="нн" localSheetId="0" hidden="1">{#N/A,#N/A,FALSE,"т02бд"}</definedName>
    <definedName name="нн" localSheetId="1" hidden="1">{#N/A,#N/A,FALSE,"т02бд"}</definedName>
    <definedName name="нн" localSheetId="5" hidden="1">{#N/A,#N/A,FALSE,"т02бд"}</definedName>
    <definedName name="нн" localSheetId="3" hidden="1">{#N/A,#N/A,FALSE,"т02бд"}</definedName>
    <definedName name="нн" localSheetId="7" hidden="1">{#N/A,#N/A,FALSE,"т02бд"}</definedName>
    <definedName name="нн" localSheetId="8" hidden="1">{#N/A,#N/A,FALSE,"т02бд"}</definedName>
    <definedName name="нн" hidden="1">{#N/A,#N/A,FALSE,"т02бд"}</definedName>
    <definedName name="Список">'[16]146024'!$A$8:$A$88</definedName>
    <definedName name="стельм." localSheetId="4" hidden="1">{#N/A,#N/A,FALSE,"т17-1банки (2)"}</definedName>
    <definedName name="стельм." localSheetId="2" hidden="1">{#N/A,#N/A,FALSE,"т17-1банки (2)"}</definedName>
    <definedName name="стельм." localSheetId="9" hidden="1">{#N/A,#N/A,FALSE,"т17-1банки (2)"}</definedName>
    <definedName name="стельм." localSheetId="6" hidden="1">{#N/A,#N/A,FALSE,"т17-1банки (2)"}</definedName>
    <definedName name="стельм." localSheetId="0" hidden="1">{#N/A,#N/A,FALSE,"т17-1банки (2)"}</definedName>
    <definedName name="стельм." localSheetId="1" hidden="1">{#N/A,#N/A,FALSE,"т17-1банки (2)"}</definedName>
    <definedName name="стельм." localSheetId="5" hidden="1">{#N/A,#N/A,FALSE,"т17-1банки (2)"}</definedName>
    <definedName name="стельм." localSheetId="3" hidden="1">{#N/A,#N/A,FALSE,"т17-1банки (2)"}</definedName>
    <definedName name="стельм." localSheetId="7" hidden="1">{#N/A,#N/A,FALSE,"т17-1банки (2)"}</definedName>
    <definedName name="стельм." localSheetId="8" hidden="1">{#N/A,#N/A,FALSE,"т17-1банки (2)"}</definedName>
    <definedName name="стельм." hidden="1">{#N/A,#N/A,FALSE,"т17-1банки (2)"}</definedName>
    <definedName name="т01">#REF!</definedName>
    <definedName name="т05" localSheetId="4" hidden="1">{#N/A,#N/A,FALSE,"т04"}</definedName>
    <definedName name="т05" localSheetId="2" hidden="1">{#N/A,#N/A,FALSE,"т04"}</definedName>
    <definedName name="т05" localSheetId="9" hidden="1">{#N/A,#N/A,FALSE,"т04"}</definedName>
    <definedName name="т05" localSheetId="6" hidden="1">{#N/A,#N/A,FALSE,"т04"}</definedName>
    <definedName name="т05" localSheetId="0" hidden="1">{#N/A,#N/A,FALSE,"т04"}</definedName>
    <definedName name="т05" localSheetId="1" hidden="1">{#N/A,#N/A,FALSE,"т04"}</definedName>
    <definedName name="т05" localSheetId="5" hidden="1">{#N/A,#N/A,FALSE,"т04"}</definedName>
    <definedName name="т05" localSheetId="3" hidden="1">{#N/A,#N/A,FALSE,"т04"}</definedName>
    <definedName name="т05" localSheetId="7" hidden="1">{#N/A,#N/A,FALSE,"т04"}</definedName>
    <definedName name="т05" localSheetId="8" hidden="1">{#N/A,#N/A,FALSE,"т04"}</definedName>
    <definedName name="т05" hidden="1">{#N/A,#N/A,FALSE,"т04"}</definedName>
    <definedName name="т06">#REF!</definedName>
    <definedName name="т07КБ98">'[7]т07(98)'!$A$1</definedName>
    <definedName name="т09СЕ98">'[8]т09(98) по сек-рам ек-ки'!$A$1</definedName>
    <definedName name="т15">'[6]т15'!$A$1</definedName>
    <definedName name="т17.1">'[10]т17-1(шаблон)'!$A$1:$H$1</definedName>
    <definedName name="т17.1.2001">'[10]т17-1(шаблон)'!$A$1:$H$1</definedName>
    <definedName name="т17.1обл2001">'[10]т17-1(шаблон)'!$A$1:$H$1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>#REF!</definedName>
    <definedName name="т17.4.1999">#REF!</definedName>
    <definedName name="т17.4.2001">#REF!</definedName>
    <definedName name="т17.5">#REF!</definedName>
    <definedName name="т17.5.2001">#REF!</definedName>
    <definedName name="т17.7">#REF!</definedName>
    <definedName name="т17мб">'[11]т17мб(шаблон)'!$A$1</definedName>
    <definedName name="Усі_банки">'[16]146024'!$A$8:$K$88</definedName>
    <definedName name="ц" localSheetId="4" hidden="1">{#N/A,#N/A,FALSE,"т02бд"}</definedName>
    <definedName name="ц" localSheetId="2" hidden="1">{#N/A,#N/A,FALSE,"т02бд"}</definedName>
    <definedName name="ц" localSheetId="9" hidden="1">{#N/A,#N/A,FALSE,"т02бд"}</definedName>
    <definedName name="ц" localSheetId="5" hidden="1">{#N/A,#N/A,FALSE,"т02бд"}</definedName>
    <definedName name="ц" localSheetId="8" hidden="1">{#N/A,#N/A,FALSE,"т02бд"}</definedName>
    <definedName name="ц" hidden="1">{#N/A,#N/A,FALSE,"т02бд"}</definedName>
    <definedName name="цеу" localSheetId="4" hidden="1">{#N/A,#N/A,FALSE,"т02бд"}</definedName>
    <definedName name="цеу" localSheetId="2" hidden="1">{#N/A,#N/A,FALSE,"т02бд"}</definedName>
    <definedName name="цеу" localSheetId="9" hidden="1">{#N/A,#N/A,FALSE,"т02бд"}</definedName>
    <definedName name="цеу" localSheetId="6" hidden="1">{#N/A,#N/A,FALSE,"т02бд"}</definedName>
    <definedName name="цеу" localSheetId="0" hidden="1">{#N/A,#N/A,FALSE,"т02бд"}</definedName>
    <definedName name="цеу" localSheetId="1" hidden="1">{#N/A,#N/A,FALSE,"т02бд"}</definedName>
    <definedName name="цеу" localSheetId="5" hidden="1">{#N/A,#N/A,FALSE,"т02бд"}</definedName>
    <definedName name="цеу" localSheetId="3" hidden="1">{#N/A,#N/A,FALSE,"т02бд"}</definedName>
    <definedName name="цеу" localSheetId="7" hidden="1">{#N/A,#N/A,FALSE,"т02бд"}</definedName>
    <definedName name="цеу" localSheetId="8" hidden="1">{#N/A,#N/A,FALSE,"т02бд"}</definedName>
    <definedName name="цеу" hidden="1">{#N/A,#N/A,FALSE,"т02бд"}</definedName>
    <definedName name="черв" localSheetId="4" hidden="1">{#N/A,#N/A,FALSE,"т02бд"}</definedName>
    <definedName name="черв" localSheetId="2" hidden="1">{#N/A,#N/A,FALSE,"т02бд"}</definedName>
    <definedName name="черв" localSheetId="9" hidden="1">{#N/A,#N/A,FALSE,"т02бд"}</definedName>
    <definedName name="черв" localSheetId="6" hidden="1">{#N/A,#N/A,FALSE,"т02бд"}</definedName>
    <definedName name="черв" localSheetId="0" hidden="1">{#N/A,#N/A,FALSE,"т02бд"}</definedName>
    <definedName name="черв" localSheetId="1" hidden="1">{#N/A,#N/A,FALSE,"т02бд"}</definedName>
    <definedName name="черв" localSheetId="5" hidden="1">{#N/A,#N/A,FALSE,"т02бд"}</definedName>
    <definedName name="черв" localSheetId="3" hidden="1">{#N/A,#N/A,FALSE,"т02бд"}</definedName>
    <definedName name="черв" localSheetId="7" hidden="1">{#N/A,#N/A,FALSE,"т02бд"}</definedName>
    <definedName name="черв" localSheetId="8" hidden="1">{#N/A,#N/A,FALSE,"т02бд"}</definedName>
    <definedName name="черв" hidden="1">{#N/A,#N/A,FALSE,"т02бд"}</definedName>
  </definedNames>
  <calcPr fullCalcOnLoad="1"/>
</workbook>
</file>

<file path=xl/sharedStrings.xml><?xml version="1.0" encoding="utf-8"?>
<sst xmlns="http://schemas.openxmlformats.org/spreadsheetml/2006/main" count="341" uniqueCount="149">
  <si>
    <t>Відкриті ІСІ</t>
  </si>
  <si>
    <t>Інтервальні ІСІ</t>
  </si>
  <si>
    <t>Депозити (грн.)</t>
  </si>
  <si>
    <t>Інтервальні</t>
  </si>
  <si>
    <t>Нерухомість у Києві</t>
  </si>
  <si>
    <t xml:space="preserve">Юридичні особи </t>
  </si>
  <si>
    <t xml:space="preserve"> Фізичні особи </t>
  </si>
  <si>
    <t xml:space="preserve"> </t>
  </si>
  <si>
    <t>Фонди</t>
  </si>
  <si>
    <t>Всього</t>
  </si>
  <si>
    <t>Облігації місцевих позик</t>
  </si>
  <si>
    <t>Облігації підприємств</t>
  </si>
  <si>
    <t>РТС (Росія)</t>
  </si>
  <si>
    <t>ПФТС (Україна)</t>
  </si>
  <si>
    <t>Індекси</t>
  </si>
  <si>
    <t>ПІФ</t>
  </si>
  <si>
    <t>КІФ</t>
  </si>
  <si>
    <t>S&amp;P 500 (США)</t>
  </si>
  <si>
    <t>NIKKEI 225 (Японія)</t>
  </si>
  <si>
    <t>Відкриті</t>
  </si>
  <si>
    <t>Інші активи</t>
  </si>
  <si>
    <t>Нерухомість</t>
  </si>
  <si>
    <t>ОВДП</t>
  </si>
  <si>
    <t>Акції</t>
  </si>
  <si>
    <t>Грошові кошти та банківські депозити</t>
  </si>
  <si>
    <t>Акцiї</t>
  </si>
  <si>
    <t>Тип ЦП</t>
  </si>
  <si>
    <t>УБ (Україна)</t>
  </si>
  <si>
    <t>ММВБ (Росія)</t>
  </si>
  <si>
    <t>WSE WIG 20 (Польща)</t>
  </si>
  <si>
    <t>DAX (ФРН)</t>
  </si>
  <si>
    <t>FTSE 100  (Великобританія)</t>
  </si>
  <si>
    <t>CAC 40 (Франція)</t>
  </si>
  <si>
    <t>DJIA (США)</t>
  </si>
  <si>
    <t>SHANGHAI SE COMPOSITE (Китай)</t>
  </si>
  <si>
    <t>Кількість КУА</t>
  </si>
  <si>
    <t>Кількість ІСІ на одну КУА</t>
  </si>
  <si>
    <t>Дніпропетровська область</t>
  </si>
  <si>
    <t>Донецька область</t>
  </si>
  <si>
    <t>Одеська область</t>
  </si>
  <si>
    <t>Харківська область</t>
  </si>
  <si>
    <t>м. Київ та Київська область</t>
  </si>
  <si>
    <t>В*</t>
  </si>
  <si>
    <t>І*</t>
  </si>
  <si>
    <t>ЗД*</t>
  </si>
  <si>
    <t>ЗН*</t>
  </si>
  <si>
    <t>ЗВ*</t>
  </si>
  <si>
    <t>Регіон</t>
  </si>
  <si>
    <t xml:space="preserve"> резиденти  </t>
  </si>
  <si>
    <t xml:space="preserve">нерезиденти  </t>
  </si>
  <si>
    <t>Індекс УБ</t>
  </si>
  <si>
    <t>Індекс ПФТС</t>
  </si>
  <si>
    <t>Депозити у дол. США</t>
  </si>
  <si>
    <t>Депозити у євро</t>
  </si>
  <si>
    <t>"Золотий" депозит (за оф. курсом золота)</t>
  </si>
  <si>
    <t>Векселі</t>
  </si>
  <si>
    <t>Облігації державні внутрішні</t>
  </si>
  <si>
    <t>Інфляція (індекс споживчих цін)</t>
  </si>
  <si>
    <t>Венчурні</t>
  </si>
  <si>
    <t>Усі (з венчурними)</t>
  </si>
  <si>
    <t>млн. грн.</t>
  </si>
  <si>
    <t>Розподіл активів ІСІ (невенчурні)</t>
  </si>
  <si>
    <t>Розподіл ВЧА ІСІ (невенчурні)</t>
  </si>
  <si>
    <t>Вартість активів ІСІ</t>
  </si>
  <si>
    <t>ВЧА ІСІ</t>
  </si>
  <si>
    <t>http://www.bloomberg.com/markets/stocks/world-indexes/</t>
  </si>
  <si>
    <t>Заставні</t>
  </si>
  <si>
    <t>Цінні папери</t>
  </si>
  <si>
    <t>Банківські метали</t>
  </si>
  <si>
    <t>* Доходність фондів - за даними квартальних звітів.</t>
  </si>
  <si>
    <t>Інші ЦП</t>
  </si>
  <si>
    <t xml:space="preserve">Розподіл активів ІСІ </t>
  </si>
  <si>
    <t>Запорізька область</t>
  </si>
  <si>
    <t>Період</t>
  </si>
  <si>
    <t>Доходність*</t>
  </si>
  <si>
    <t>Розподіл ВЧА ІСІ (у т. ч. венчурні)</t>
  </si>
  <si>
    <t>Сукупна вартість ЦП у портфелях ІСІ, грн.</t>
  </si>
  <si>
    <t>Частка у зведеному портфелі ЦП ІСІ</t>
  </si>
  <si>
    <t>Частка за кіл-тю ІСІ</t>
  </si>
  <si>
    <t>Частка за кіл-тю КУА</t>
  </si>
  <si>
    <t>Частка за активами в управлінні</t>
  </si>
  <si>
    <t>Інші регіони</t>
  </si>
  <si>
    <t>Венчурні ІСІ</t>
  </si>
  <si>
    <t>HANG SENG (Гонконг)</t>
  </si>
  <si>
    <t xml:space="preserve">За рік </t>
  </si>
  <si>
    <t>Деривативи</t>
  </si>
  <si>
    <t>Закриті (невенчурні) ІСІ</t>
  </si>
  <si>
    <t>Фонди акцій</t>
  </si>
  <si>
    <t>Фонди облігацій</t>
  </si>
  <si>
    <t>Інші фонди</t>
  </si>
  <si>
    <t>* ПІФ - пайові інвестиційні фонди, КІФ - корпоративні; В – відкриті, І – інтервальні, ЗД – закриті диверсифіковані, ЗН - закриті недиверсифіковані невенчурні, ЗВ - венчурні.</t>
  </si>
  <si>
    <t>Диверсифіковані ІСІ з публічною емісією за класами фондів*</t>
  </si>
  <si>
    <t>Закриті ІСІ (крім венчурних)</t>
  </si>
  <si>
    <t>Усі ІСІ (крім венчурних)</t>
  </si>
  <si>
    <t xml:space="preserve">Усі ІСІ, що досягли нормативу мінімального обсягу активів, за типами, видами та правовими формами фондів </t>
  </si>
  <si>
    <t>http://www.uaib.com.ua/rankings_/byclass.html</t>
  </si>
  <si>
    <t>Детальніше про класи фондів - див.:</t>
  </si>
  <si>
    <t>Казначейські зобов'язання</t>
  </si>
  <si>
    <t>* Станом на 28.12.2012</t>
  </si>
  <si>
    <t>Закриті (крім венчурних)</t>
  </si>
  <si>
    <t>Усі (крім венчурних)</t>
  </si>
  <si>
    <t>Ощадні сертифікати</t>
  </si>
  <si>
    <t>Фонди змішаних інвестицій</t>
  </si>
  <si>
    <t xml:space="preserve">Зміна за рік </t>
  </si>
  <si>
    <t>червень '13</t>
  </si>
  <si>
    <t>2 кв. 2013</t>
  </si>
  <si>
    <t>Кіл-ть фондів, щодо яких наявні дані за період*</t>
  </si>
  <si>
    <t>Фонди грошового ринку</t>
  </si>
  <si>
    <t>н. д.</t>
  </si>
  <si>
    <t>* Фонди, що подали звітність.</t>
  </si>
  <si>
    <t xml:space="preserve">** Мають і акції, і облігації, і грошові кошти у своїх портфелях. </t>
  </si>
  <si>
    <t>липень '13</t>
  </si>
  <si>
    <t>серпень '13</t>
  </si>
  <si>
    <t>вересень '13</t>
  </si>
  <si>
    <t>3 кв. 2013</t>
  </si>
  <si>
    <t>Чистий притік/відтік за період, тис. грн. (ліва шкала)</t>
  </si>
  <si>
    <t>* Для квартальних даних - середнє значення за щомісячними даними.</t>
  </si>
  <si>
    <t>Невенчурні</t>
  </si>
  <si>
    <t>жовтень '13</t>
  </si>
  <si>
    <t>листопад '13</t>
  </si>
  <si>
    <t>грудень '13</t>
  </si>
  <si>
    <t>4 кв. 2013</t>
  </si>
  <si>
    <t>Зміна за рік</t>
  </si>
  <si>
    <t>*** Кількість станом на 31.03.2013 перераховано з урахуванням виділення класу фондів грошового ринку.</t>
  </si>
  <si>
    <t>січень '14</t>
  </si>
  <si>
    <t>лютий  '14</t>
  </si>
  <si>
    <t>березень '14</t>
  </si>
  <si>
    <t>Щомісячний чистий притік/відтік капіталу відкритих ІСІ за рік (за щоденними даними)</t>
  </si>
  <si>
    <t>1 кв. 2014</t>
  </si>
  <si>
    <t>* Без урахування цінних паперів ІСІ на пред’явника.</t>
  </si>
  <si>
    <t>Усі ІСІ</t>
  </si>
  <si>
    <t>ІСІ, крім венчурних</t>
  </si>
  <si>
    <t>Диверсифіковані ІСІ</t>
  </si>
  <si>
    <t>За рік</t>
  </si>
  <si>
    <t>Зміна за 2-й квартал 2014 року</t>
  </si>
  <si>
    <t>Зміна з початку року</t>
  </si>
  <si>
    <t>Зміна за 2-й квартал 2014</t>
  </si>
  <si>
    <t>квітень '14</t>
  </si>
  <si>
    <t>травень  '14</t>
  </si>
  <si>
    <t>червень '14</t>
  </si>
  <si>
    <t>2 кв. 2014</t>
  </si>
  <si>
    <t>Розподіл ВЧА ІСІ за категоріями інвесторів станом на 30.06.2014 р., частка у ВЧА*</t>
  </si>
  <si>
    <t>Розподіл вартості зведеного портфеля цінних паперів ІСІ за типами інструментів станом на 30.06.2014 р.</t>
  </si>
  <si>
    <t>Зміна з початку 2014 року</t>
  </si>
  <si>
    <t>За 2-й квартал 2014 року</t>
  </si>
  <si>
    <t>З початку 2014 року</t>
  </si>
  <si>
    <t>Інвестори ІСІ за категоріями станом на 30.06.2014 р., частка у загальній кількості</t>
  </si>
  <si>
    <t>"Інші" фонди</t>
  </si>
  <si>
    <t>Чистий притік/відтік капіталу поквартально, тис. грн.</t>
  </si>
</sst>
</file>

<file path=xl/styles.xml><?xml version="1.0" encoding="utf-8"?>
<styleSheet xmlns="http://schemas.openxmlformats.org/spreadsheetml/2006/main">
  <numFmts count="40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"/>
    <numFmt numFmtId="170" formatCode="#,##0.00&quot; грн.&quot;;\-#,##0.00&quot; грн.&quot;"/>
    <numFmt numFmtId="171" formatCode="dd\.mm\.yyyy;@"/>
    <numFmt numFmtId="172" formatCode="&quot;$&quot;#,##0_);[Red]\(&quot;$&quot;#,##0\)"/>
    <numFmt numFmtId="173" formatCode="0.000%"/>
    <numFmt numFmtId="174" formatCode="0.000"/>
    <numFmt numFmtId="175" formatCode="#,##0.0"/>
    <numFmt numFmtId="176" formatCode="dd/mm/yy;@"/>
    <numFmt numFmtId="177" formatCode="m/d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mmm/yyyy"/>
    <numFmt numFmtId="184" formatCode="0.0000%"/>
    <numFmt numFmtId="185" formatCode="0.00000%"/>
    <numFmt numFmtId="186" formatCode="0.000000000000000%"/>
    <numFmt numFmtId="187" formatCode="0.00000000000000%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#,##0.000"/>
    <numFmt numFmtId="194" formatCode="#,##0.0000"/>
    <numFmt numFmtId="195" formatCode="dd/mm/yyyy;@"/>
  </numFmts>
  <fonts count="11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0"/>
      <name val="UkrainianBaltica"/>
      <family val="1"/>
    </font>
    <font>
      <sz val="10"/>
      <name val="MS Sans Serif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i/>
      <sz val="11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.1"/>
      <color indexed="63"/>
      <name val="Arial Cyr"/>
      <family val="0"/>
    </font>
    <font>
      <sz val="9.5"/>
      <color indexed="8"/>
      <name val="Arial Cyr"/>
      <family val="0"/>
    </font>
    <font>
      <sz val="8.25"/>
      <color indexed="8"/>
      <name val="Arial Cyr"/>
      <family val="0"/>
    </font>
    <font>
      <sz val="8.75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b/>
      <sz val="10.5"/>
      <color indexed="8"/>
      <name val="Arial Cyr"/>
      <family val="0"/>
    </font>
    <font>
      <sz val="9.25"/>
      <color indexed="8"/>
      <name val="Arial Cyr"/>
      <family val="0"/>
    </font>
    <font>
      <sz val="12"/>
      <color indexed="8"/>
      <name val="Arial Cyr"/>
      <family val="0"/>
    </font>
    <font>
      <sz val="14.25"/>
      <color indexed="8"/>
      <name val="Arial Cyr"/>
      <family val="0"/>
    </font>
    <font>
      <sz val="14"/>
      <color indexed="8"/>
      <name val="Arial Cyr"/>
      <family val="0"/>
    </font>
    <font>
      <sz val="3"/>
      <color indexed="8"/>
      <name val="Arial Cyr"/>
      <family val="0"/>
    </font>
    <font>
      <b/>
      <sz val="1.25"/>
      <color indexed="18"/>
      <name val="Arial Cyr"/>
      <family val="0"/>
    </font>
    <font>
      <b/>
      <sz val="1.25"/>
      <color indexed="63"/>
      <name val="Arial Cyr"/>
      <family val="0"/>
    </font>
    <font>
      <b/>
      <sz val="1.5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2"/>
      <color indexed="8"/>
      <name val="Arial Cyr"/>
      <family val="0"/>
    </font>
    <font>
      <sz val="2.5"/>
      <color indexed="8"/>
      <name val="Arial Cyr"/>
      <family val="0"/>
    </font>
    <font>
      <sz val="1.5"/>
      <color indexed="8"/>
      <name val="Arial Cyr"/>
      <family val="0"/>
    </font>
    <font>
      <sz val="10"/>
      <color indexed="63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color indexed="20"/>
      <name val="Arial Cyr"/>
      <family val="0"/>
    </font>
    <font>
      <b/>
      <sz val="11"/>
      <color indexed="63"/>
      <name val="Arial Cyr"/>
      <family val="0"/>
    </font>
    <font>
      <b/>
      <sz val="11"/>
      <color indexed="62"/>
      <name val="Arial Cyr"/>
      <family val="0"/>
    </font>
    <font>
      <i/>
      <sz val="11"/>
      <color indexed="8"/>
      <name val="Arial Cyr"/>
      <family val="0"/>
    </font>
    <font>
      <b/>
      <sz val="11"/>
      <color indexed="9"/>
      <name val="Arial Cyr"/>
      <family val="0"/>
    </font>
    <font>
      <sz val="9"/>
      <color indexed="8"/>
      <name val="Arial Cyr"/>
      <family val="0"/>
    </font>
    <font>
      <b/>
      <sz val="10"/>
      <color indexed="21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b/>
      <sz val="9.2"/>
      <color indexed="18"/>
      <name val="Arial Cyr"/>
      <family val="0"/>
    </font>
    <font>
      <b/>
      <i/>
      <sz val="11"/>
      <color indexed="8"/>
      <name val="Arial"/>
      <family val="2"/>
    </font>
    <font>
      <u val="single"/>
      <sz val="8"/>
      <color indexed="12"/>
      <name val="Arial"/>
      <family val="2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28"/>
      <name val="Arial Cyr"/>
      <family val="0"/>
    </font>
    <font>
      <b/>
      <sz val="10"/>
      <color indexed="62"/>
      <name val="Arial Cyr"/>
      <family val="0"/>
    </font>
    <font>
      <sz val="9.2"/>
      <color indexed="8"/>
      <name val="Arial Cyr"/>
      <family val="0"/>
    </font>
    <font>
      <b/>
      <sz val="12"/>
      <color indexed="63"/>
      <name val="Arial Cyr"/>
      <family val="0"/>
    </font>
    <font>
      <b/>
      <sz val="12"/>
      <color indexed="62"/>
      <name val="Arial Cyr"/>
      <family val="0"/>
    </font>
    <font>
      <sz val="11"/>
      <color indexed="8"/>
      <name val="Calibri"/>
      <family val="2"/>
    </font>
    <font>
      <b/>
      <sz val="10"/>
      <color indexed="27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.75"/>
      <color indexed="8"/>
      <name val="Arial"/>
      <family val="2"/>
    </font>
    <font>
      <b/>
      <sz val="10"/>
      <color indexed="21"/>
      <name val="Arial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.25"/>
      <color indexed="8"/>
      <name val="Arial"/>
      <family val="2"/>
    </font>
    <font>
      <b/>
      <sz val="9.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75"/>
      <color indexed="8"/>
      <name val="Arial Cyr"/>
      <family val="0"/>
    </font>
    <font>
      <b/>
      <sz val="12"/>
      <color indexed="8"/>
      <name val="Arial Cyr"/>
      <family val="0"/>
    </font>
    <font>
      <b/>
      <sz val="2.5"/>
      <color indexed="8"/>
      <name val="Arial Cyr"/>
      <family val="0"/>
    </font>
    <font>
      <b/>
      <sz val="15.75"/>
      <color indexed="8"/>
      <name val="Arial Cyr"/>
      <family val="0"/>
    </font>
    <font>
      <b/>
      <i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1" fillId="0" borderId="0">
      <alignment horizontal="centerContinuous" vertical="top" wrapText="1"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5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5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0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38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15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6" fillId="7" borderId="1" applyNumberFormat="0" applyAlignment="0" applyProtection="0"/>
    <xf numFmtId="0" fontId="107" fillId="23" borderId="2" applyNumberFormat="0" applyAlignment="0" applyProtection="0"/>
    <xf numFmtId="0" fontId="108" fillId="23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3">
      <alignment horizontal="centerContinuous" vertical="top" wrapText="1"/>
      <protection/>
    </xf>
    <xf numFmtId="0" fontId="81" fillId="0" borderId="4" applyNumberFormat="0" applyFill="0" applyAlignment="0" applyProtection="0"/>
    <xf numFmtId="0" fontId="90" fillId="0" borderId="5" applyNumberFormat="0" applyFill="0" applyAlignment="0" applyProtection="0"/>
    <xf numFmtId="0" fontId="82" fillId="0" borderId="6" applyNumberFormat="0" applyFill="0" applyAlignment="0" applyProtection="0"/>
    <xf numFmtId="0" fontId="82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110" fillId="24" borderId="8" applyNumberFormat="0" applyAlignment="0" applyProtection="0"/>
    <xf numFmtId="0" fontId="83" fillId="0" borderId="0" applyNumberFormat="0" applyFill="0" applyBorder="0" applyAlignment="0" applyProtection="0"/>
    <xf numFmtId="0" fontId="111" fillId="2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12" fillId="26" borderId="0" applyNumberFormat="0" applyBorder="0" applyAlignment="0" applyProtection="0"/>
    <xf numFmtId="0" fontId="113" fillId="0" borderId="0" applyNumberFormat="0" applyFill="0" applyBorder="0" applyAlignment="0" applyProtection="0"/>
    <xf numFmtId="0" fontId="0" fillId="27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4" fillId="0" borderId="10" applyNumberFormat="0" applyFill="0" applyAlignment="0" applyProtection="0"/>
    <xf numFmtId="0" fontId="115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16" fillId="28" borderId="0" applyNumberFormat="0" applyBorder="0" applyAlignment="0" applyProtection="0"/>
    <xf numFmtId="49" fontId="11" fillId="0" borderId="11">
      <alignment horizontal="center" vertical="center" wrapText="1"/>
      <protection/>
    </xf>
  </cellStyleXfs>
  <cellXfs count="309">
    <xf numFmtId="0" fontId="0" fillId="0" borderId="0" xfId="0" applyAlignment="1">
      <alignment/>
    </xf>
    <xf numFmtId="0" fontId="2" fillId="0" borderId="0" xfId="70">
      <alignment/>
      <protection/>
    </xf>
    <xf numFmtId="0" fontId="2" fillId="0" borderId="0" xfId="70" applyFill="1">
      <alignment/>
      <protection/>
    </xf>
    <xf numFmtId="0" fontId="2" fillId="0" borderId="12" xfId="70" applyFont="1" applyBorder="1" applyAlignment="1">
      <alignment vertical="center"/>
      <protection/>
    </xf>
    <xf numFmtId="169" fontId="2" fillId="0" borderId="0" xfId="70" applyNumberFormat="1">
      <alignment/>
      <protection/>
    </xf>
    <xf numFmtId="2" fontId="2" fillId="0" borderId="0" xfId="70" applyNumberFormat="1">
      <alignment/>
      <protection/>
    </xf>
    <xf numFmtId="0" fontId="6" fillId="0" borderId="0" xfId="73">
      <alignment/>
      <protection/>
    </xf>
    <xf numFmtId="0" fontId="2" fillId="0" borderId="0" xfId="70" applyAlignment="1">
      <alignment horizontal="center"/>
      <protection/>
    </xf>
    <xf numFmtId="0" fontId="2" fillId="0" borderId="0" xfId="70" applyBorder="1">
      <alignment/>
      <protection/>
    </xf>
    <xf numFmtId="0" fontId="2" fillId="0" borderId="0" xfId="70" applyFill="1" applyBorder="1">
      <alignment/>
      <protection/>
    </xf>
    <xf numFmtId="10" fontId="2" fillId="0" borderId="0" xfId="70" applyNumberFormat="1" applyFill="1" applyBorder="1">
      <alignment/>
      <protection/>
    </xf>
    <xf numFmtId="0" fontId="4" fillId="0" borderId="13" xfId="70" applyFont="1" applyBorder="1" applyAlignment="1">
      <alignment horizontal="center" vertical="center" wrapText="1"/>
      <protection/>
    </xf>
    <xf numFmtId="0" fontId="4" fillId="0" borderId="14" xfId="70" applyFont="1" applyBorder="1" applyAlignment="1">
      <alignment horizontal="center" vertical="center" wrapText="1"/>
      <protection/>
    </xf>
    <xf numFmtId="0" fontId="2" fillId="0" borderId="15" xfId="70" applyFont="1" applyBorder="1" applyAlignment="1">
      <alignment vertical="center"/>
      <protection/>
    </xf>
    <xf numFmtId="0" fontId="4" fillId="0" borderId="16" xfId="70" applyFont="1" applyBorder="1" applyAlignment="1">
      <alignment vertical="center"/>
      <protection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2" fillId="0" borderId="0" xfId="67" applyBorder="1">
      <alignment/>
      <protection/>
    </xf>
    <xf numFmtId="0" fontId="2" fillId="0" borderId="0" xfId="67">
      <alignment/>
      <protection/>
    </xf>
    <xf numFmtId="14" fontId="2" fillId="0" borderId="0" xfId="67" applyNumberFormat="1" applyBorder="1">
      <alignment/>
      <protection/>
    </xf>
    <xf numFmtId="0" fontId="2" fillId="0" borderId="0" xfId="67" applyFill="1" applyBorder="1">
      <alignment/>
      <protection/>
    </xf>
    <xf numFmtId="0" fontId="13" fillId="0" borderId="0" xfId="67" applyFont="1">
      <alignment/>
      <protection/>
    </xf>
    <xf numFmtId="0" fontId="2" fillId="0" borderId="0" xfId="67" applyAlignment="1">
      <alignment/>
      <protection/>
    </xf>
    <xf numFmtId="0" fontId="4" fillId="0" borderId="0" xfId="67" applyFont="1" applyAlignment="1">
      <alignment horizontal="right"/>
      <protection/>
    </xf>
    <xf numFmtId="0" fontId="8" fillId="0" borderId="17" xfId="67" applyFont="1" applyBorder="1" applyAlignment="1">
      <alignment horizontal="center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0" fontId="8" fillId="0" borderId="0" xfId="67" applyFont="1" applyBorder="1" applyAlignment="1">
      <alignment horizontal="center" vertical="center" wrapText="1"/>
      <protection/>
    </xf>
    <xf numFmtId="0" fontId="9" fillId="0" borderId="19" xfId="67" applyFont="1" applyBorder="1" applyAlignment="1">
      <alignment vertical="center"/>
      <protection/>
    </xf>
    <xf numFmtId="0" fontId="9" fillId="0" borderId="12" xfId="67" applyFont="1" applyBorder="1" applyAlignment="1">
      <alignment vertical="center"/>
      <protection/>
    </xf>
    <xf numFmtId="0" fontId="8" fillId="0" borderId="16" xfId="67" applyFont="1" applyBorder="1" applyAlignment="1">
      <alignment vertical="center"/>
      <protection/>
    </xf>
    <xf numFmtId="4" fontId="8" fillId="0" borderId="13" xfId="67" applyNumberFormat="1" applyFont="1" applyBorder="1" applyAlignment="1">
      <alignment vertical="center"/>
      <protection/>
    </xf>
    <xf numFmtId="2" fontId="8" fillId="0" borderId="0" xfId="67" applyNumberFormat="1" applyFont="1">
      <alignment/>
      <protection/>
    </xf>
    <xf numFmtId="4" fontId="2" fillId="0" borderId="0" xfId="67" applyNumberFormat="1" applyBorder="1">
      <alignment/>
      <protection/>
    </xf>
    <xf numFmtId="167" fontId="2" fillId="0" borderId="0" xfId="67" applyNumberFormat="1" applyBorder="1">
      <alignment/>
      <protection/>
    </xf>
    <xf numFmtId="10" fontId="2" fillId="0" borderId="0" xfId="67" applyNumberFormat="1" applyBorder="1">
      <alignment/>
      <protection/>
    </xf>
    <xf numFmtId="0" fontId="10" fillId="0" borderId="0" xfId="67" applyFont="1" applyFill="1" applyBorder="1" applyAlignment="1">
      <alignment/>
      <protection/>
    </xf>
    <xf numFmtId="0" fontId="8" fillId="0" borderId="0" xfId="67" applyFont="1" applyBorder="1" applyAlignment="1">
      <alignment vertical="center"/>
      <protection/>
    </xf>
    <xf numFmtId="0" fontId="9" fillId="0" borderId="0" xfId="70" applyFont="1" applyBorder="1">
      <alignment/>
      <protection/>
    </xf>
    <xf numFmtId="0" fontId="9" fillId="0" borderId="0" xfId="70" applyFont="1" applyFill="1" applyBorder="1">
      <alignment/>
      <protection/>
    </xf>
    <xf numFmtId="10" fontId="9" fillId="0" borderId="0" xfId="70" applyNumberFormat="1" applyFont="1" applyFill="1" applyBorder="1">
      <alignment/>
      <protection/>
    </xf>
    <xf numFmtId="14" fontId="2" fillId="0" borderId="0" xfId="70" applyNumberFormat="1" applyAlignment="1">
      <alignment horizontal="center"/>
      <protection/>
    </xf>
    <xf numFmtId="0" fontId="4" fillId="0" borderId="17" xfId="67" applyFont="1" applyBorder="1" applyAlignment="1">
      <alignment horizontal="center" vertical="center" wrapText="1"/>
      <protection/>
    </xf>
    <xf numFmtId="14" fontId="4" fillId="0" borderId="20" xfId="67" applyNumberFormat="1" applyFont="1" applyBorder="1" applyAlignment="1">
      <alignment horizontal="center" vertical="center" wrapText="1"/>
      <protection/>
    </xf>
    <xf numFmtId="10" fontId="2" fillId="0" borderId="0" xfId="67" applyNumberFormat="1">
      <alignment/>
      <protection/>
    </xf>
    <xf numFmtId="0" fontId="2" fillId="0" borderId="0" xfId="67" applyBorder="1" applyAlignment="1">
      <alignment/>
      <protection/>
    </xf>
    <xf numFmtId="0" fontId="18" fillId="0" borderId="16" xfId="67" applyFont="1" applyBorder="1" applyAlignment="1">
      <alignment vertical="center"/>
      <protection/>
    </xf>
    <xf numFmtId="0" fontId="18" fillId="0" borderId="12" xfId="67" applyFont="1" applyBorder="1" applyAlignment="1">
      <alignment vertical="center"/>
      <protection/>
    </xf>
    <xf numFmtId="4" fontId="9" fillId="0" borderId="21" xfId="67" applyNumberFormat="1" applyFont="1" applyBorder="1" applyAlignment="1">
      <alignment vertical="center"/>
      <protection/>
    </xf>
    <xf numFmtId="4" fontId="18" fillId="0" borderId="21" xfId="67" applyNumberFormat="1" applyFont="1" applyBorder="1" applyAlignment="1">
      <alignment vertical="center"/>
      <protection/>
    </xf>
    <xf numFmtId="4" fontId="9" fillId="0" borderId="22" xfId="67" applyNumberFormat="1" applyFont="1" applyBorder="1" applyAlignment="1">
      <alignment vertical="center"/>
      <protection/>
    </xf>
    <xf numFmtId="0" fontId="13" fillId="0" borderId="0" xfId="67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2" fontId="0" fillId="0" borderId="0" xfId="70" applyNumberFormat="1" applyFont="1">
      <alignment/>
      <protection/>
    </xf>
    <xf numFmtId="10" fontId="5" fillId="0" borderId="13" xfId="7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3" xfId="73" applyFont="1" applyBorder="1" applyAlignment="1">
      <alignment horizontal="center" vertical="center" wrapText="1"/>
      <protection/>
    </xf>
    <xf numFmtId="0" fontId="4" fillId="0" borderId="14" xfId="73" applyFont="1" applyBorder="1" applyAlignment="1">
      <alignment horizontal="center" vertical="center" wrapText="1"/>
      <protection/>
    </xf>
    <xf numFmtId="0" fontId="4" fillId="0" borderId="21" xfId="73" applyFont="1" applyBorder="1" applyAlignment="1">
      <alignment horizontal="center" vertical="center" wrapText="1"/>
      <protection/>
    </xf>
    <xf numFmtId="0" fontId="5" fillId="0" borderId="18" xfId="67" applyFont="1" applyBorder="1" applyAlignment="1">
      <alignment horizontal="center" vertical="center" wrapText="1"/>
      <protection/>
    </xf>
    <xf numFmtId="0" fontId="0" fillId="0" borderId="0" xfId="67" applyFont="1">
      <alignment/>
      <protection/>
    </xf>
    <xf numFmtId="0" fontId="5" fillId="0" borderId="17" xfId="67" applyFont="1" applyBorder="1" applyAlignment="1">
      <alignment horizontal="center" vertical="center" wrapText="1"/>
      <protection/>
    </xf>
    <xf numFmtId="0" fontId="0" fillId="0" borderId="19" xfId="67" applyFont="1" applyBorder="1" applyAlignment="1">
      <alignment vertical="center"/>
      <protection/>
    </xf>
    <xf numFmtId="10" fontId="14" fillId="0" borderId="21" xfId="67" applyNumberFormat="1" applyFont="1" applyBorder="1" applyAlignment="1">
      <alignment horizontal="right" vertical="center"/>
      <protection/>
    </xf>
    <xf numFmtId="10" fontId="14" fillId="0" borderId="23" xfId="67" applyNumberFormat="1" applyFont="1" applyBorder="1" applyAlignment="1">
      <alignment horizontal="right" vertical="center"/>
      <protection/>
    </xf>
    <xf numFmtId="0" fontId="0" fillId="0" borderId="12" xfId="67" applyFont="1" applyBorder="1" applyAlignment="1">
      <alignment vertical="center"/>
      <protection/>
    </xf>
    <xf numFmtId="10" fontId="14" fillId="0" borderId="13" xfId="67" applyNumberFormat="1" applyFont="1" applyBorder="1" applyAlignment="1">
      <alignment horizontal="right" vertical="center"/>
      <protection/>
    </xf>
    <xf numFmtId="10" fontId="14" fillId="0" borderId="14" xfId="67" applyNumberFormat="1" applyFont="1" applyBorder="1" applyAlignment="1">
      <alignment horizontal="right" vertical="center"/>
      <protection/>
    </xf>
    <xf numFmtId="0" fontId="0" fillId="0" borderId="16" xfId="67" applyFont="1" applyBorder="1" applyAlignment="1">
      <alignment vertical="center"/>
      <protection/>
    </xf>
    <xf numFmtId="0" fontId="1" fillId="0" borderId="0" xfId="45" applyAlignment="1" applyProtection="1">
      <alignment/>
      <protection/>
    </xf>
    <xf numFmtId="0" fontId="24" fillId="0" borderId="0" xfId="70" applyFont="1">
      <alignment/>
      <protection/>
    </xf>
    <xf numFmtId="0" fontId="24" fillId="0" borderId="0" xfId="70" applyFont="1" applyFill="1" applyBorder="1" applyAlignment="1">
      <alignment/>
      <protection/>
    </xf>
    <xf numFmtId="0" fontId="24" fillId="0" borderId="0" xfId="70" applyFont="1" applyFill="1" applyBorder="1">
      <alignment/>
      <protection/>
    </xf>
    <xf numFmtId="10" fontId="24" fillId="0" borderId="0" xfId="79" applyNumberFormat="1" applyFont="1" applyFill="1" applyBorder="1" applyAlignment="1">
      <alignment/>
    </xf>
    <xf numFmtId="10" fontId="24" fillId="0" borderId="0" xfId="70" applyNumberFormat="1" applyFont="1" applyFill="1" applyBorder="1">
      <alignment/>
      <protection/>
    </xf>
    <xf numFmtId="0" fontId="25" fillId="0" borderId="0" xfId="70" applyFont="1" applyFill="1" applyBorder="1">
      <alignment/>
      <protection/>
    </xf>
    <xf numFmtId="10" fontId="25" fillId="0" borderId="0" xfId="70" applyNumberFormat="1" applyFont="1" applyFill="1" applyBorder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Border="1" applyAlignment="1">
      <alignment/>
    </xf>
    <xf numFmtId="10" fontId="5" fillId="0" borderId="14" xfId="70" applyNumberFormat="1" applyFont="1" applyFill="1" applyBorder="1" applyAlignment="1" applyProtection="1">
      <alignment/>
      <protection/>
    </xf>
    <xf numFmtId="1" fontId="2" fillId="0" borderId="0" xfId="70" applyNumberFormat="1">
      <alignment/>
      <protection/>
    </xf>
    <xf numFmtId="10" fontId="13" fillId="0" borderId="0" xfId="73" applyNumberFormat="1" applyFont="1" applyBorder="1" applyAlignment="1">
      <alignment horizontal="center" vertical="center" wrapText="1"/>
      <protection/>
    </xf>
    <xf numFmtId="0" fontId="6" fillId="0" borderId="0" xfId="73" applyBorder="1">
      <alignment/>
      <protection/>
    </xf>
    <xf numFmtId="10" fontId="6" fillId="0" borderId="0" xfId="73" applyNumberFormat="1" applyBorder="1">
      <alignment/>
      <protection/>
    </xf>
    <xf numFmtId="10" fontId="14" fillId="0" borderId="24" xfId="67" applyNumberFormat="1" applyFont="1" applyBorder="1" applyAlignment="1">
      <alignment horizontal="right" vertical="center"/>
      <protection/>
    </xf>
    <xf numFmtId="173" fontId="24" fillId="0" borderId="0" xfId="79" applyNumberFormat="1" applyFont="1" applyFill="1" applyBorder="1" applyAlignment="1">
      <alignment/>
    </xf>
    <xf numFmtId="174" fontId="2" fillId="0" borderId="0" xfId="70" applyNumberFormat="1">
      <alignment/>
      <protection/>
    </xf>
    <xf numFmtId="10" fontId="10" fillId="0" borderId="0" xfId="67" applyNumberFormat="1" applyFont="1" applyFill="1" applyBorder="1" applyAlignment="1">
      <alignment/>
      <protection/>
    </xf>
    <xf numFmtId="2" fontId="2" fillId="0" borderId="0" xfId="70" applyNumberFormat="1" applyFont="1">
      <alignment/>
      <protection/>
    </xf>
    <xf numFmtId="4" fontId="13" fillId="0" borderId="21" xfId="67" applyNumberFormat="1" applyFont="1" applyBorder="1" applyAlignment="1">
      <alignment horizontal="right" vertical="center" wrapText="1"/>
      <protection/>
    </xf>
    <xf numFmtId="0" fontId="2" fillId="0" borderId="0" xfId="72">
      <alignment/>
      <protection/>
    </xf>
    <xf numFmtId="14" fontId="4" fillId="0" borderId="18" xfId="67" applyNumberFormat="1" applyFont="1" applyBorder="1" applyAlignment="1">
      <alignment horizontal="center" vertical="center" wrapText="1"/>
      <protection/>
    </xf>
    <xf numFmtId="10" fontId="2" fillId="0" borderId="0" xfId="67" applyNumberFormat="1" applyFont="1" applyBorder="1" applyAlignment="1">
      <alignment vertical="center"/>
      <protection/>
    </xf>
    <xf numFmtId="0" fontId="2" fillId="0" borderId="0" xfId="72" applyFont="1">
      <alignment/>
      <protection/>
    </xf>
    <xf numFmtId="0" fontId="53" fillId="0" borderId="0" xfId="67" applyFont="1" applyFill="1" applyAlignment="1">
      <alignment horizontal="right"/>
      <protection/>
    </xf>
    <xf numFmtId="0" fontId="2" fillId="23" borderId="0" xfId="67" applyFill="1">
      <alignment/>
      <protection/>
    </xf>
    <xf numFmtId="0" fontId="10" fillId="23" borderId="0" xfId="67" applyFont="1" applyFill="1" applyBorder="1" applyAlignment="1">
      <alignment/>
      <protection/>
    </xf>
    <xf numFmtId="0" fontId="2" fillId="23" borderId="0" xfId="67" applyFill="1" applyBorder="1">
      <alignment/>
      <protection/>
    </xf>
    <xf numFmtId="0" fontId="2" fillId="0" borderId="0" xfId="68" applyFont="1">
      <alignment/>
      <protection/>
    </xf>
    <xf numFmtId="0" fontId="0" fillId="0" borderId="0" xfId="66">
      <alignment/>
      <protection/>
    </xf>
    <xf numFmtId="0" fontId="4" fillId="0" borderId="17" xfId="71" applyFont="1" applyBorder="1" applyAlignment="1">
      <alignment horizontal="center" vertical="center" wrapText="1"/>
      <protection/>
    </xf>
    <xf numFmtId="0" fontId="4" fillId="0" borderId="20" xfId="71" applyFont="1" applyBorder="1" applyAlignment="1">
      <alignment horizontal="center" vertical="center" wrapText="1"/>
      <protection/>
    </xf>
    <xf numFmtId="0" fontId="4" fillId="0" borderId="18" xfId="71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left" vertical="center"/>
      <protection/>
    </xf>
    <xf numFmtId="3" fontId="0" fillId="0" borderId="21" xfId="66" applyNumberFormat="1" applyFont="1" applyBorder="1" applyAlignment="1">
      <alignment horizontal="right" vertical="center"/>
      <protection/>
    </xf>
    <xf numFmtId="10" fontId="2" fillId="0" borderId="23" xfId="66" applyNumberFormat="1" applyFont="1" applyBorder="1" applyAlignment="1">
      <alignment horizontal="right" vertical="center"/>
      <protection/>
    </xf>
    <xf numFmtId="3" fontId="0" fillId="0" borderId="21" xfId="62" applyNumberFormat="1" applyBorder="1" applyAlignment="1">
      <alignment vertical="center"/>
      <protection/>
    </xf>
    <xf numFmtId="0" fontId="4" fillId="0" borderId="16" xfId="66" applyFont="1" applyBorder="1" applyAlignment="1">
      <alignment horizontal="left" vertical="center" wrapText="1"/>
      <protection/>
    </xf>
    <xf numFmtId="3" fontId="4" fillId="0" borderId="13" xfId="66" applyNumberFormat="1" applyFont="1" applyBorder="1" applyAlignment="1">
      <alignment horizontal="right" vertical="center"/>
      <protection/>
    </xf>
    <xf numFmtId="0" fontId="2" fillId="0" borderId="15" xfId="66" applyFont="1" applyBorder="1" applyAlignment="1">
      <alignment horizontal="left" vertical="center"/>
      <protection/>
    </xf>
    <xf numFmtId="10" fontId="2" fillId="0" borderId="24" xfId="66" applyNumberFormat="1" applyFont="1" applyBorder="1" applyAlignment="1">
      <alignment horizontal="right" vertical="center"/>
      <protection/>
    </xf>
    <xf numFmtId="0" fontId="4" fillId="0" borderId="16" xfId="66" applyFont="1" applyBorder="1" applyAlignment="1">
      <alignment horizontal="left" wrapText="1"/>
      <protection/>
    </xf>
    <xf numFmtId="10" fontId="4" fillId="0" borderId="14" xfId="66" applyNumberFormat="1" applyFont="1" applyBorder="1" applyAlignment="1">
      <alignment horizontal="right"/>
      <protection/>
    </xf>
    <xf numFmtId="4" fontId="4" fillId="0" borderId="0" xfId="67" applyNumberFormat="1" applyFont="1" applyFill="1" applyBorder="1" applyAlignment="1">
      <alignment horizontal="center" vertical="center"/>
      <protection/>
    </xf>
    <xf numFmtId="0" fontId="2" fillId="0" borderId="0" xfId="67" applyFont="1" applyFill="1" applyBorder="1">
      <alignment/>
      <protection/>
    </xf>
    <xf numFmtId="4" fontId="2" fillId="0" borderId="0" xfId="67" applyNumberFormat="1" applyFont="1" applyFill="1" applyBorder="1" applyAlignment="1">
      <alignment vertical="center"/>
      <protection/>
    </xf>
    <xf numFmtId="0" fontId="2" fillId="0" borderId="0" xfId="74" applyBorder="1" applyAlignment="1">
      <alignment horizontal="center"/>
      <protection/>
    </xf>
    <xf numFmtId="0" fontId="8" fillId="0" borderId="0" xfId="70" applyFont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2" fillId="0" borderId="19" xfId="70" applyFont="1" applyBorder="1" applyAlignment="1">
      <alignment vertical="center"/>
      <protection/>
    </xf>
    <xf numFmtId="0" fontId="21" fillId="0" borderId="25" xfId="70" applyFont="1" applyBorder="1" applyAlignment="1">
      <alignment vertical="center"/>
      <protection/>
    </xf>
    <xf numFmtId="10" fontId="22" fillId="0" borderId="26" xfId="70" applyNumberFormat="1" applyFont="1" applyFill="1" applyBorder="1" applyAlignment="1" applyProtection="1">
      <alignment/>
      <protection/>
    </xf>
    <xf numFmtId="10" fontId="22" fillId="0" borderId="27" xfId="70" applyNumberFormat="1" applyFont="1" applyFill="1" applyBorder="1" applyAlignment="1" applyProtection="1">
      <alignment/>
      <protection/>
    </xf>
    <xf numFmtId="0" fontId="8" fillId="0" borderId="17" xfId="70" applyFont="1" applyBorder="1" applyAlignment="1">
      <alignment horizontal="center" vertical="center" wrapText="1"/>
      <protection/>
    </xf>
    <xf numFmtId="0" fontId="8" fillId="0" borderId="20" xfId="70" applyFont="1" applyBorder="1" applyAlignment="1">
      <alignment horizontal="center" vertical="center" wrapText="1"/>
      <protection/>
    </xf>
    <xf numFmtId="0" fontId="8" fillId="0" borderId="18" xfId="70" applyFont="1" applyBorder="1" applyAlignment="1">
      <alignment horizontal="center" vertical="center" wrapText="1"/>
      <protection/>
    </xf>
    <xf numFmtId="0" fontId="26" fillId="0" borderId="16" xfId="70" applyFont="1" applyFill="1" applyBorder="1" applyAlignment="1">
      <alignment vertical="center" wrapText="1"/>
      <protection/>
    </xf>
    <xf numFmtId="3" fontId="26" fillId="0" borderId="13" xfId="70" applyNumberFormat="1" applyFont="1" applyFill="1" applyBorder="1" applyAlignment="1">
      <alignment horizontal="right" vertical="center"/>
      <protection/>
    </xf>
    <xf numFmtId="10" fontId="26" fillId="0" borderId="14" xfId="70" applyNumberFormat="1" applyFont="1" applyFill="1" applyBorder="1" applyAlignment="1">
      <alignment horizontal="right" vertical="center" wrapText="1"/>
      <protection/>
    </xf>
    <xf numFmtId="0" fontId="5" fillId="0" borderId="0" xfId="67" applyFont="1" applyBorder="1" applyAlignment="1">
      <alignment horizontal="center" vertical="center" wrapText="1"/>
      <protection/>
    </xf>
    <xf numFmtId="10" fontId="0" fillId="0" borderId="0" xfId="0" applyNumberFormat="1" applyFont="1" applyBorder="1" applyAlignment="1">
      <alignment/>
    </xf>
    <xf numFmtId="4" fontId="13" fillId="0" borderId="0" xfId="67" applyNumberFormat="1" applyFont="1" applyBorder="1" applyAlignment="1">
      <alignment horizontal="left" vertical="center" wrapText="1"/>
      <protection/>
    </xf>
    <xf numFmtId="0" fontId="19" fillId="0" borderId="15" xfId="70" applyFont="1" applyFill="1" applyBorder="1" applyAlignment="1">
      <alignment vertical="center" wrapText="1"/>
      <protection/>
    </xf>
    <xf numFmtId="0" fontId="19" fillId="0" borderId="22" xfId="70" applyFont="1" applyFill="1" applyBorder="1" applyAlignment="1">
      <alignment horizontal="right" vertical="center" wrapText="1"/>
      <protection/>
    </xf>
    <xf numFmtId="10" fontId="19" fillId="0" borderId="24" xfId="70" applyNumberFormat="1" applyFont="1" applyFill="1" applyBorder="1" applyAlignment="1">
      <alignment horizontal="right" vertical="center" wrapText="1"/>
      <protection/>
    </xf>
    <xf numFmtId="10" fontId="19" fillId="0" borderId="0" xfId="70" applyNumberFormat="1" applyFont="1" applyFill="1" applyBorder="1" applyAlignment="1">
      <alignment horizontal="right" vertical="center" wrapText="1"/>
      <protection/>
    </xf>
    <xf numFmtId="0" fontId="2" fillId="0" borderId="0" xfId="70" applyAlignment="1">
      <alignment vertical="center"/>
      <protection/>
    </xf>
    <xf numFmtId="0" fontId="19" fillId="0" borderId="12" xfId="70" applyFont="1" applyFill="1" applyBorder="1" applyAlignment="1">
      <alignment vertical="center" wrapText="1"/>
      <protection/>
    </xf>
    <xf numFmtId="0" fontId="19" fillId="0" borderId="21" xfId="70" applyFont="1" applyFill="1" applyBorder="1" applyAlignment="1">
      <alignment horizontal="right" vertical="center" wrapText="1"/>
      <protection/>
    </xf>
    <xf numFmtId="10" fontId="19" fillId="0" borderId="23" xfId="70" applyNumberFormat="1" applyFont="1" applyFill="1" applyBorder="1" applyAlignment="1">
      <alignment horizontal="right" vertical="center" wrapText="1"/>
      <protection/>
    </xf>
    <xf numFmtId="10" fontId="19" fillId="0" borderId="28" xfId="70" applyNumberFormat="1" applyFont="1" applyFill="1" applyBorder="1" applyAlignment="1">
      <alignment horizontal="right" vertical="center" wrapText="1"/>
      <protection/>
    </xf>
    <xf numFmtId="10" fontId="19" fillId="0" borderId="29" xfId="70" applyNumberFormat="1" applyFont="1" applyFill="1" applyBorder="1" applyAlignment="1">
      <alignment horizontal="right" vertical="center" wrapText="1"/>
      <protection/>
    </xf>
    <xf numFmtId="10" fontId="26" fillId="0" borderId="28" xfId="70" applyNumberFormat="1" applyFont="1" applyFill="1" applyBorder="1" applyAlignment="1">
      <alignment horizontal="right" vertical="center" wrapText="1"/>
      <protection/>
    </xf>
    <xf numFmtId="10" fontId="26" fillId="0" borderId="29" xfId="70" applyNumberFormat="1" applyFont="1" applyFill="1" applyBorder="1" applyAlignment="1">
      <alignment horizontal="right" vertical="center" wrapText="1"/>
      <protection/>
    </xf>
    <xf numFmtId="0" fontId="2" fillId="0" borderId="0" xfId="70" applyFill="1" applyAlignment="1">
      <alignment vertical="center"/>
      <protection/>
    </xf>
    <xf numFmtId="0" fontId="7" fillId="0" borderId="30" xfId="0" applyFont="1" applyFill="1" applyBorder="1" applyAlignment="1">
      <alignment horizontal="center" vertical="center"/>
    </xf>
    <xf numFmtId="0" fontId="5" fillId="0" borderId="21" xfId="73" applyFont="1" applyBorder="1" applyAlignment="1">
      <alignment horizontal="center" vertical="center" wrapText="1"/>
      <protection/>
    </xf>
    <xf numFmtId="4" fontId="2" fillId="0" borderId="31" xfId="67" applyNumberFormat="1" applyFont="1" applyFill="1" applyBorder="1" applyAlignment="1">
      <alignment horizontal="center" vertical="center"/>
      <protection/>
    </xf>
    <xf numFmtId="4" fontId="2" fillId="0" borderId="32" xfId="67" applyNumberFormat="1" applyFont="1" applyFill="1" applyBorder="1" applyAlignment="1">
      <alignment horizontal="center" vertical="center"/>
      <protection/>
    </xf>
    <xf numFmtId="4" fontId="2" fillId="0" borderId="16" xfId="67" applyNumberFormat="1" applyFont="1" applyFill="1" applyBorder="1" applyAlignment="1">
      <alignment horizontal="center" vertical="center"/>
      <protection/>
    </xf>
    <xf numFmtId="0" fontId="4" fillId="0" borderId="0" xfId="72" applyFont="1" applyAlignment="1">
      <alignment horizontal="center"/>
      <protection/>
    </xf>
    <xf numFmtId="10" fontId="2" fillId="0" borderId="12" xfId="79" applyNumberFormat="1" applyFont="1" applyFill="1" applyBorder="1" applyAlignment="1">
      <alignment horizontal="left" vertical="center" indent="1"/>
    </xf>
    <xf numFmtId="2" fontId="2" fillId="0" borderId="12" xfId="67" applyNumberFormat="1" applyFont="1" applyFill="1" applyBorder="1" applyAlignment="1">
      <alignment horizontal="left" vertical="center" indent="1"/>
      <protection/>
    </xf>
    <xf numFmtId="0" fontId="2" fillId="0" borderId="12" xfId="67" applyFont="1" applyFill="1" applyBorder="1" applyAlignment="1">
      <alignment horizontal="left" vertical="center" indent="1"/>
      <protection/>
    </xf>
    <xf numFmtId="0" fontId="24" fillId="0" borderId="0" xfId="70" applyFont="1" applyBorder="1">
      <alignment/>
      <protection/>
    </xf>
    <xf numFmtId="10" fontId="0" fillId="0" borderId="22" xfId="70" applyNumberFormat="1" applyFont="1" applyFill="1" applyBorder="1" applyAlignment="1" applyProtection="1">
      <alignment/>
      <protection/>
    </xf>
    <xf numFmtId="10" fontId="0" fillId="0" borderId="24" xfId="70" applyNumberFormat="1" applyFont="1" applyFill="1" applyBorder="1" applyAlignment="1" applyProtection="1">
      <alignment/>
      <protection/>
    </xf>
    <xf numFmtId="10" fontId="0" fillId="0" borderId="21" xfId="70" applyNumberFormat="1" applyFont="1" applyFill="1" applyBorder="1" applyAlignment="1" applyProtection="1">
      <alignment/>
      <protection/>
    </xf>
    <xf numFmtId="10" fontId="0" fillId="0" borderId="23" xfId="70" applyNumberFormat="1" applyFont="1" applyFill="1" applyBorder="1" applyAlignment="1" applyProtection="1">
      <alignment/>
      <protection/>
    </xf>
    <xf numFmtId="10" fontId="0" fillId="0" borderId="33" xfId="70" applyNumberFormat="1" applyFont="1" applyFill="1" applyBorder="1" applyAlignment="1" applyProtection="1">
      <alignment/>
      <protection/>
    </xf>
    <xf numFmtId="10" fontId="0" fillId="0" borderId="34" xfId="70" applyNumberFormat="1" applyFont="1" applyFill="1" applyBorder="1" applyAlignment="1" applyProtection="1">
      <alignment/>
      <protection/>
    </xf>
    <xf numFmtId="0" fontId="5" fillId="0" borderId="35" xfId="67" applyFont="1" applyBorder="1" applyAlignment="1">
      <alignment horizontal="center" vertical="center" wrapText="1"/>
      <protection/>
    </xf>
    <xf numFmtId="0" fontId="62" fillId="0" borderId="0" xfId="73" applyFont="1">
      <alignment/>
      <protection/>
    </xf>
    <xf numFmtId="0" fontId="61" fillId="0" borderId="35" xfId="73" applyFont="1" applyBorder="1" applyAlignment="1">
      <alignment horizontal="center" vertical="center" wrapText="1"/>
      <protection/>
    </xf>
    <xf numFmtId="0" fontId="4" fillId="0" borderId="20" xfId="73" applyFont="1" applyBorder="1" applyAlignment="1">
      <alignment horizontal="center" vertical="center" wrapText="1"/>
      <protection/>
    </xf>
    <xf numFmtId="0" fontId="6" fillId="0" borderId="35" xfId="73" applyBorder="1" applyAlignment="1">
      <alignment horizontal="center" vertical="center" wrapText="1"/>
      <protection/>
    </xf>
    <xf numFmtId="0" fontId="6" fillId="0" borderId="35" xfId="73" applyFont="1" applyBorder="1" applyAlignment="1">
      <alignment horizontal="center" vertical="center" wrapText="1"/>
      <protection/>
    </xf>
    <xf numFmtId="0" fontId="6" fillId="0" borderId="21" xfId="73" applyBorder="1" applyAlignment="1">
      <alignment horizontal="center" vertical="center"/>
      <protection/>
    </xf>
    <xf numFmtId="0" fontId="6" fillId="0" borderId="23" xfId="73" applyBorder="1" applyAlignment="1">
      <alignment horizontal="center" vertical="center"/>
      <protection/>
    </xf>
    <xf numFmtId="0" fontId="2" fillId="0" borderId="23" xfId="74" applyBorder="1" applyAlignment="1">
      <alignment horizontal="right" vertical="center" indent="1"/>
      <protection/>
    </xf>
    <xf numFmtId="0" fontId="2" fillId="0" borderId="14" xfId="74" applyBorder="1" applyAlignment="1">
      <alignment horizontal="right" vertical="center" indent="1"/>
      <protection/>
    </xf>
    <xf numFmtId="14" fontId="2" fillId="0" borderId="12" xfId="73" applyNumberFormat="1" applyFont="1" applyBorder="1" applyAlignment="1">
      <alignment horizontal="center" vertical="center" wrapText="1"/>
      <protection/>
    </xf>
    <xf numFmtId="1" fontId="2" fillId="0" borderId="21" xfId="73" applyNumberFormat="1" applyFont="1" applyBorder="1" applyAlignment="1">
      <alignment horizontal="center" vertical="center" wrapText="1"/>
      <protection/>
    </xf>
    <xf numFmtId="0" fontId="0" fillId="0" borderId="21" xfId="73" applyFont="1" applyFill="1" applyBorder="1" applyAlignment="1">
      <alignment horizontal="center" vertical="center" wrapText="1"/>
      <protection/>
    </xf>
    <xf numFmtId="0" fontId="0" fillId="0" borderId="21" xfId="73" applyFont="1" applyBorder="1" applyAlignment="1">
      <alignment horizontal="center" vertical="center" wrapText="1"/>
      <protection/>
    </xf>
    <xf numFmtId="0" fontId="0" fillId="0" borderId="23" xfId="73" applyFont="1" applyBorder="1" applyAlignment="1">
      <alignment horizontal="center" vertical="center" wrapText="1"/>
      <protection/>
    </xf>
    <xf numFmtId="0" fontId="16" fillId="0" borderId="0" xfId="62" applyFont="1" applyBorder="1" applyAlignment="1">
      <alignment horizontal="left" vertical="center" wrapText="1"/>
      <protection/>
    </xf>
    <xf numFmtId="0" fontId="65" fillId="0" borderId="0" xfId="45" applyFont="1" applyAlignment="1" applyProtection="1">
      <alignment/>
      <protection/>
    </xf>
    <xf numFmtId="0" fontId="2" fillId="0" borderId="15" xfId="67" applyFont="1" applyBorder="1" applyAlignment="1">
      <alignment vertical="center"/>
      <protection/>
    </xf>
    <xf numFmtId="0" fontId="2" fillId="0" borderId="12" xfId="67" applyFont="1" applyBorder="1" applyAlignment="1">
      <alignment vertical="center"/>
      <protection/>
    </xf>
    <xf numFmtId="0" fontId="2" fillId="0" borderId="16" xfId="67" applyFont="1" applyBorder="1" applyAlignment="1">
      <alignment vertical="center"/>
      <protection/>
    </xf>
    <xf numFmtId="0" fontId="2" fillId="0" borderId="12" xfId="67" applyFont="1" applyFill="1" applyBorder="1" applyAlignment="1">
      <alignment horizontal="left" vertical="center" indent="1"/>
      <protection/>
    </xf>
    <xf numFmtId="0" fontId="2" fillId="0" borderId="16" xfId="67" applyFont="1" applyFill="1" applyBorder="1" applyAlignment="1">
      <alignment horizontal="left" vertical="center" indent="1"/>
      <protection/>
    </xf>
    <xf numFmtId="2" fontId="0" fillId="0" borderId="0" xfId="70" applyNumberFormat="1" applyFont="1">
      <alignment/>
      <protection/>
    </xf>
    <xf numFmtId="4" fontId="9" fillId="0" borderId="22" xfId="67" applyNumberFormat="1" applyFont="1" applyFill="1" applyBorder="1" applyAlignment="1">
      <alignment vertical="center"/>
      <protection/>
    </xf>
    <xf numFmtId="2" fontId="9" fillId="0" borderId="0" xfId="67" applyNumberFormat="1" applyFont="1">
      <alignment/>
      <protection/>
    </xf>
    <xf numFmtId="4" fontId="9" fillId="0" borderId="21" xfId="67" applyNumberFormat="1" applyFont="1" applyFill="1" applyBorder="1" applyAlignment="1">
      <alignment vertical="center"/>
      <protection/>
    </xf>
    <xf numFmtId="4" fontId="18" fillId="0" borderId="21" xfId="67" applyNumberFormat="1" applyFont="1" applyFill="1" applyBorder="1" applyAlignment="1">
      <alignment vertical="center"/>
      <protection/>
    </xf>
    <xf numFmtId="4" fontId="19" fillId="0" borderId="23" xfId="67" applyNumberFormat="1" applyFont="1" applyFill="1" applyBorder="1" applyAlignment="1">
      <alignment horizontal="right"/>
      <protection/>
    </xf>
    <xf numFmtId="4" fontId="8" fillId="0" borderId="13" xfId="67" applyNumberFormat="1" applyFont="1" applyFill="1" applyBorder="1" applyAlignment="1">
      <alignment vertical="center"/>
      <protection/>
    </xf>
    <xf numFmtId="0" fontId="20" fillId="0" borderId="0" xfId="67" applyFont="1">
      <alignment/>
      <protection/>
    </xf>
    <xf numFmtId="4" fontId="8" fillId="0" borderId="36" xfId="67" applyNumberFormat="1" applyFont="1" applyBorder="1" applyAlignment="1">
      <alignment vertical="center"/>
      <protection/>
    </xf>
    <xf numFmtId="4" fontId="8" fillId="0" borderId="0" xfId="67" applyNumberFormat="1" applyFont="1" applyBorder="1" applyAlignment="1">
      <alignment vertical="center"/>
      <protection/>
    </xf>
    <xf numFmtId="2" fontId="8" fillId="0" borderId="0" xfId="80" applyNumberFormat="1" applyFont="1" applyBorder="1" applyAlignment="1">
      <alignment vertical="center"/>
    </xf>
    <xf numFmtId="10" fontId="8" fillId="0" borderId="0" xfId="80" applyNumberFormat="1" applyFont="1" applyBorder="1" applyAlignment="1">
      <alignment vertical="center"/>
    </xf>
    <xf numFmtId="10" fontId="9" fillId="0" borderId="24" xfId="80" applyNumberFormat="1" applyFont="1" applyBorder="1" applyAlignment="1">
      <alignment horizontal="right" vertical="center"/>
    </xf>
    <xf numFmtId="10" fontId="9" fillId="0" borderId="34" xfId="80" applyNumberFormat="1" applyFont="1" applyBorder="1" applyAlignment="1">
      <alignment horizontal="right" vertical="center"/>
    </xf>
    <xf numFmtId="2" fontId="2" fillId="0" borderId="0" xfId="67" applyNumberFormat="1">
      <alignment/>
      <protection/>
    </xf>
    <xf numFmtId="10" fontId="18" fillId="0" borderId="37" xfId="80" applyNumberFormat="1" applyFont="1" applyBorder="1" applyAlignment="1">
      <alignment horizontal="right" vertical="center"/>
    </xf>
    <xf numFmtId="167" fontId="2" fillId="0" borderId="0" xfId="88" applyFont="1" applyBorder="1" applyAlignment="1">
      <alignment/>
    </xf>
    <xf numFmtId="10" fontId="2" fillId="0" borderId="0" xfId="80" applyNumberFormat="1" applyFont="1" applyBorder="1" applyAlignment="1">
      <alignment/>
    </xf>
    <xf numFmtId="10" fontId="9" fillId="0" borderId="34" xfId="80" applyNumberFormat="1" applyFont="1" applyBorder="1" applyAlignment="1">
      <alignment vertical="center"/>
    </xf>
    <xf numFmtId="10" fontId="9" fillId="0" borderId="0" xfId="80" applyNumberFormat="1" applyFont="1" applyBorder="1" applyAlignment="1">
      <alignment vertical="center"/>
    </xf>
    <xf numFmtId="10" fontId="18" fillId="0" borderId="14" xfId="80" applyNumberFormat="1" applyFont="1" applyBorder="1" applyAlignment="1">
      <alignment vertical="center"/>
    </xf>
    <xf numFmtId="0" fontId="19" fillId="0" borderId="15" xfId="67" applyFont="1" applyFill="1" applyBorder="1">
      <alignment/>
      <protection/>
    </xf>
    <xf numFmtId="194" fontId="2" fillId="0" borderId="0" xfId="67" applyNumberFormat="1">
      <alignment/>
      <protection/>
    </xf>
    <xf numFmtId="0" fontId="61" fillId="0" borderId="0" xfId="73" applyFont="1" applyAlignment="1">
      <alignment horizontal="center"/>
      <protection/>
    </xf>
    <xf numFmtId="14" fontId="2" fillId="0" borderId="0" xfId="73" applyNumberFormat="1" applyFont="1" applyBorder="1" applyAlignment="1">
      <alignment horizontal="center" vertical="center" wrapText="1"/>
      <protection/>
    </xf>
    <xf numFmtId="0" fontId="16" fillId="0" borderId="0" xfId="67" applyFont="1">
      <alignment/>
      <protection/>
    </xf>
    <xf numFmtId="1" fontId="4" fillId="0" borderId="21" xfId="73" applyNumberFormat="1" applyFont="1" applyBorder="1" applyAlignment="1">
      <alignment horizontal="center" vertical="center" wrapText="1"/>
      <protection/>
    </xf>
    <xf numFmtId="0" fontId="0" fillId="0" borderId="23" xfId="73" applyFont="1" applyFill="1" applyBorder="1" applyAlignment="1">
      <alignment horizontal="center" vertical="center" wrapText="1"/>
      <protection/>
    </xf>
    <xf numFmtId="1" fontId="2" fillId="0" borderId="23" xfId="73" applyNumberFormat="1" applyFont="1" applyBorder="1" applyAlignment="1">
      <alignment horizontal="center" vertical="center" wrapText="1"/>
      <protection/>
    </xf>
    <xf numFmtId="4" fontId="2" fillId="0" borderId="22" xfId="67" applyNumberFormat="1" applyFont="1" applyBorder="1" applyAlignment="1">
      <alignment horizontal="right" vertical="center" wrapText="1"/>
      <protection/>
    </xf>
    <xf numFmtId="4" fontId="2" fillId="0" borderId="21" xfId="67" applyNumberFormat="1" applyFont="1" applyBorder="1" applyAlignment="1">
      <alignment horizontal="right" vertical="center" wrapText="1"/>
      <protection/>
    </xf>
    <xf numFmtId="4" fontId="2" fillId="0" borderId="13" xfId="67" applyNumberFormat="1" applyFont="1" applyBorder="1" applyAlignment="1">
      <alignment horizontal="right" vertical="center" wrapText="1"/>
      <protection/>
    </xf>
    <xf numFmtId="3" fontId="2" fillId="0" borderId="24" xfId="67" applyNumberFormat="1" applyFont="1" applyFill="1" applyBorder="1" applyAlignment="1">
      <alignment horizontal="right" vertical="center" indent="1"/>
      <protection/>
    </xf>
    <xf numFmtId="3" fontId="2" fillId="0" borderId="23" xfId="67" applyNumberFormat="1" applyFont="1" applyFill="1" applyBorder="1" applyAlignment="1">
      <alignment horizontal="right" vertical="center" indent="1"/>
      <protection/>
    </xf>
    <xf numFmtId="3" fontId="2" fillId="0" borderId="14" xfId="67" applyNumberFormat="1" applyFont="1" applyFill="1" applyBorder="1" applyAlignment="1">
      <alignment horizontal="right" vertical="center" indent="1"/>
      <protection/>
    </xf>
    <xf numFmtId="168" fontId="4" fillId="0" borderId="21" xfId="73" applyNumberFormat="1" applyFont="1" applyBorder="1" applyAlignment="1">
      <alignment horizontal="center" vertical="center" wrapText="1"/>
      <protection/>
    </xf>
    <xf numFmtId="168" fontId="2" fillId="0" borderId="21" xfId="73" applyNumberFormat="1" applyFont="1" applyBorder="1" applyAlignment="1">
      <alignment horizontal="center" vertical="center" wrapText="1"/>
      <protection/>
    </xf>
    <xf numFmtId="168" fontId="2" fillId="0" borderId="23" xfId="73" applyNumberFormat="1" applyFont="1" applyBorder="1" applyAlignment="1">
      <alignment horizontal="center" vertical="center" wrapText="1"/>
      <protection/>
    </xf>
    <xf numFmtId="168" fontId="4" fillId="0" borderId="13" xfId="73" applyNumberFormat="1" applyFont="1" applyBorder="1" applyAlignment="1">
      <alignment horizontal="center" vertical="center" wrapText="1"/>
      <protection/>
    </xf>
    <xf numFmtId="168" fontId="2" fillId="0" borderId="13" xfId="73" applyNumberFormat="1" applyFont="1" applyBorder="1" applyAlignment="1">
      <alignment horizontal="center" vertical="center" wrapText="1"/>
      <protection/>
    </xf>
    <xf numFmtId="168" fontId="2" fillId="0" borderId="14" xfId="73" applyNumberFormat="1" applyFont="1" applyBorder="1" applyAlignment="1">
      <alignment horizontal="center" vertical="center" wrapText="1"/>
      <protection/>
    </xf>
    <xf numFmtId="14" fontId="8" fillId="0" borderId="18" xfId="67" applyNumberFormat="1" applyFont="1" applyBorder="1" applyAlignment="1">
      <alignment horizontal="center" vertical="center" wrapText="1"/>
      <protection/>
    </xf>
    <xf numFmtId="0" fontId="16" fillId="0" borderId="0" xfId="72" applyFont="1">
      <alignment/>
      <protection/>
    </xf>
    <xf numFmtId="173" fontId="2" fillId="0" borderId="23" xfId="66" applyNumberFormat="1" applyFont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center" vertical="center"/>
    </xf>
    <xf numFmtId="14" fontId="0" fillId="0" borderId="16" xfId="73" applyNumberFormat="1" applyFont="1" applyFill="1" applyBorder="1" applyAlignment="1">
      <alignment horizontal="center" vertical="center" wrapText="1"/>
      <protection/>
    </xf>
    <xf numFmtId="0" fontId="5" fillId="0" borderId="13" xfId="73" applyFont="1" applyFill="1" applyBorder="1" applyAlignment="1">
      <alignment horizontal="center" vertical="center" wrapText="1"/>
      <protection/>
    </xf>
    <xf numFmtId="0" fontId="6" fillId="0" borderId="13" xfId="73" applyFont="1" applyFill="1" applyBorder="1" applyAlignment="1">
      <alignment horizontal="center" vertical="center"/>
      <protection/>
    </xf>
    <xf numFmtId="0" fontId="6" fillId="0" borderId="14" xfId="73" applyFont="1" applyFill="1" applyBorder="1" applyAlignment="1">
      <alignment horizontal="center" vertical="center"/>
      <protection/>
    </xf>
    <xf numFmtId="0" fontId="66" fillId="0" borderId="0" xfId="73" applyFont="1" applyFill="1">
      <alignment/>
      <protection/>
    </xf>
    <xf numFmtId="2" fontId="6" fillId="0" borderId="0" xfId="73" applyNumberFormat="1">
      <alignment/>
      <protection/>
    </xf>
    <xf numFmtId="3" fontId="2" fillId="0" borderId="21" xfId="67" applyNumberFormat="1" applyFont="1" applyFill="1" applyBorder="1" applyAlignment="1">
      <alignment horizontal="right" vertical="center" indent="1"/>
      <protection/>
    </xf>
    <xf numFmtId="3" fontId="2" fillId="0" borderId="13" xfId="67" applyNumberFormat="1" applyFont="1" applyFill="1" applyBorder="1" applyAlignment="1">
      <alignment horizontal="right" vertical="center" indent="1"/>
      <protection/>
    </xf>
    <xf numFmtId="3" fontId="4" fillId="0" borderId="0" xfId="72" applyNumberFormat="1" applyFont="1" applyAlignment="1">
      <alignment horizontal="right" indent="1"/>
      <protection/>
    </xf>
    <xf numFmtId="0" fontId="16" fillId="0" borderId="0" xfId="70" applyFont="1">
      <alignment/>
      <protection/>
    </xf>
    <xf numFmtId="184" fontId="2" fillId="0" borderId="23" xfId="66" applyNumberFormat="1" applyFont="1" applyBorder="1" applyAlignment="1">
      <alignment horizontal="right" vertical="center"/>
      <protection/>
    </xf>
    <xf numFmtId="10" fontId="0" fillId="0" borderId="0" xfId="66" applyNumberFormat="1">
      <alignment/>
      <protection/>
    </xf>
    <xf numFmtId="14" fontId="8" fillId="0" borderId="18" xfId="67" applyNumberFormat="1" applyFont="1" applyFill="1" applyBorder="1" applyAlignment="1">
      <alignment horizontal="center" vertical="center" wrapText="1"/>
      <protection/>
    </xf>
    <xf numFmtId="10" fontId="0" fillId="0" borderId="24" xfId="0" applyNumberFormat="1" applyFont="1" applyBorder="1" applyAlignment="1">
      <alignment horizontal="right" vertical="center"/>
    </xf>
    <xf numFmtId="10" fontId="0" fillId="0" borderId="23" xfId="0" applyNumberFormat="1" applyFont="1" applyBorder="1" applyAlignment="1">
      <alignment horizontal="right" vertical="center"/>
    </xf>
    <xf numFmtId="10" fontId="0" fillId="0" borderId="23" xfId="79" applyNumberFormat="1" applyFont="1" applyFill="1" applyBorder="1" applyAlignment="1">
      <alignment horizontal="right" vertical="center"/>
    </xf>
    <xf numFmtId="10" fontId="0" fillId="0" borderId="23" xfId="0" applyNumberFormat="1" applyFont="1" applyFill="1" applyBorder="1" applyAlignment="1">
      <alignment horizontal="right" vertical="center"/>
    </xf>
    <xf numFmtId="10" fontId="0" fillId="0" borderId="14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0" fontId="0" fillId="0" borderId="23" xfId="0" applyNumberFormat="1" applyFont="1" applyBorder="1" applyAlignment="1">
      <alignment horizontal="right" vertical="center"/>
    </xf>
    <xf numFmtId="4" fontId="9" fillId="0" borderId="24" xfId="69" applyNumberFormat="1" applyFont="1" applyBorder="1" applyAlignment="1">
      <alignment vertical="center"/>
      <protection/>
    </xf>
    <xf numFmtId="10" fontId="9" fillId="0" borderId="34" xfId="79" applyNumberFormat="1" applyFont="1" applyFill="1" applyBorder="1" applyAlignment="1">
      <alignment vertical="center"/>
    </xf>
    <xf numFmtId="4" fontId="9" fillId="0" borderId="23" xfId="69" applyNumberFormat="1" applyFont="1" applyBorder="1" applyAlignment="1">
      <alignment vertical="center"/>
      <protection/>
    </xf>
    <xf numFmtId="4" fontId="18" fillId="0" borderId="23" xfId="69" applyNumberFormat="1" applyFont="1" applyBorder="1" applyAlignment="1">
      <alignment vertical="center"/>
      <protection/>
    </xf>
    <xf numFmtId="10" fontId="18" fillId="0" borderId="34" xfId="79" applyNumberFormat="1" applyFont="1" applyFill="1" applyBorder="1" applyAlignment="1">
      <alignment vertical="center"/>
    </xf>
    <xf numFmtId="10" fontId="9" fillId="0" borderId="33" xfId="79" applyNumberFormat="1" applyFont="1" applyFill="1" applyBorder="1" applyAlignment="1">
      <alignment vertical="center"/>
    </xf>
    <xf numFmtId="4" fontId="8" fillId="0" borderId="14" xfId="69" applyNumberFormat="1" applyFont="1" applyBorder="1" applyAlignment="1">
      <alignment vertical="center"/>
      <protection/>
    </xf>
    <xf numFmtId="10" fontId="8" fillId="0" borderId="36" xfId="79" applyNumberFormat="1" applyFont="1" applyFill="1" applyBorder="1" applyAlignment="1">
      <alignment vertical="center"/>
    </xf>
    <xf numFmtId="173" fontId="8" fillId="0" borderId="37" xfId="79" applyNumberFormat="1" applyFont="1" applyFill="1" applyBorder="1" applyAlignment="1">
      <alignment vertical="center"/>
    </xf>
    <xf numFmtId="10" fontId="9" fillId="0" borderId="24" xfId="79" applyNumberFormat="1" applyFont="1" applyBorder="1" applyAlignment="1">
      <alignment horizontal="right" vertical="center"/>
    </xf>
    <xf numFmtId="10" fontId="9" fillId="0" borderId="34" xfId="79" applyNumberFormat="1" applyFont="1" applyBorder="1" applyAlignment="1">
      <alignment horizontal="right" vertical="center"/>
    </xf>
    <xf numFmtId="10" fontId="18" fillId="0" borderId="37" xfId="79" applyNumberFormat="1" applyFont="1" applyBorder="1" applyAlignment="1">
      <alignment horizontal="right" vertical="center"/>
    </xf>
    <xf numFmtId="10" fontId="9" fillId="0" borderId="34" xfId="79" applyNumberFormat="1" applyFont="1" applyBorder="1" applyAlignment="1">
      <alignment horizontal="center" vertical="center"/>
    </xf>
    <xf numFmtId="10" fontId="9" fillId="0" borderId="34" xfId="79" applyNumberFormat="1" applyFont="1" applyBorder="1" applyAlignment="1">
      <alignment vertical="center"/>
    </xf>
    <xf numFmtId="10" fontId="18" fillId="0" borderId="37" xfId="79" applyNumberFormat="1" applyFont="1" applyBorder="1" applyAlignment="1">
      <alignment horizontal="center" vertical="center"/>
    </xf>
    <xf numFmtId="184" fontId="0" fillId="0" borderId="22" xfId="70" applyNumberFormat="1" applyFont="1" applyFill="1" applyBorder="1" applyAlignment="1" applyProtection="1">
      <alignment/>
      <protection/>
    </xf>
    <xf numFmtId="184" fontId="0" fillId="0" borderId="24" xfId="70" applyNumberFormat="1" applyFont="1" applyFill="1" applyBorder="1" applyAlignment="1" applyProtection="1">
      <alignment/>
      <protection/>
    </xf>
    <xf numFmtId="184" fontId="0" fillId="0" borderId="21" xfId="70" applyNumberFormat="1" applyFont="1" applyFill="1" applyBorder="1" applyAlignment="1" applyProtection="1">
      <alignment/>
      <protection/>
    </xf>
    <xf numFmtId="184" fontId="0" fillId="0" borderId="23" xfId="70" applyNumberFormat="1" applyFont="1" applyFill="1" applyBorder="1" applyAlignment="1" applyProtection="1">
      <alignment/>
      <protection/>
    </xf>
    <xf numFmtId="184" fontId="22" fillId="0" borderId="26" xfId="70" applyNumberFormat="1" applyFont="1" applyFill="1" applyBorder="1" applyAlignment="1" applyProtection="1">
      <alignment/>
      <protection/>
    </xf>
    <xf numFmtId="184" fontId="22" fillId="0" borderId="27" xfId="70" applyNumberFormat="1" applyFont="1" applyFill="1" applyBorder="1" applyAlignment="1" applyProtection="1">
      <alignment/>
      <protection/>
    </xf>
    <xf numFmtId="184" fontId="0" fillId="0" borderId="33" xfId="70" applyNumberFormat="1" applyFont="1" applyFill="1" applyBorder="1" applyAlignment="1" applyProtection="1">
      <alignment/>
      <protection/>
    </xf>
    <xf numFmtId="184" fontId="0" fillId="0" borderId="34" xfId="70" applyNumberFormat="1" applyFont="1" applyFill="1" applyBorder="1" applyAlignment="1" applyProtection="1">
      <alignment/>
      <protection/>
    </xf>
    <xf numFmtId="184" fontId="5" fillId="0" borderId="13" xfId="70" applyNumberFormat="1" applyFont="1" applyFill="1" applyBorder="1" applyAlignment="1" applyProtection="1">
      <alignment/>
      <protection/>
    </xf>
    <xf numFmtId="184" fontId="5" fillId="0" borderId="14" xfId="70" applyNumberFormat="1" applyFont="1" applyFill="1" applyBorder="1" applyAlignment="1" applyProtection="1">
      <alignment/>
      <protection/>
    </xf>
    <xf numFmtId="3" fontId="2" fillId="0" borderId="0" xfId="72" applyNumberFormat="1" applyFont="1">
      <alignment/>
      <protection/>
    </xf>
    <xf numFmtId="0" fontId="14" fillId="0" borderId="12" xfId="0" applyFont="1" applyFill="1" applyBorder="1" applyAlignment="1">
      <alignment horizontal="left" vertical="center" wrapText="1"/>
    </xf>
    <xf numFmtId="10" fontId="14" fillId="0" borderId="23" xfId="0" applyNumberFormat="1" applyFont="1" applyBorder="1" applyAlignment="1">
      <alignment horizontal="right" vertical="center"/>
    </xf>
    <xf numFmtId="0" fontId="14" fillId="0" borderId="16" xfId="0" applyFont="1" applyFill="1" applyBorder="1" applyAlignment="1">
      <alignment horizontal="left" vertical="center" wrapText="1"/>
    </xf>
    <xf numFmtId="10" fontId="14" fillId="0" borderId="14" xfId="0" applyNumberFormat="1" applyFont="1" applyBorder="1" applyAlignment="1">
      <alignment horizontal="right" vertical="center"/>
    </xf>
    <xf numFmtId="184" fontId="2" fillId="0" borderId="0" xfId="70" applyNumberFormat="1">
      <alignment/>
      <protection/>
    </xf>
    <xf numFmtId="0" fontId="64" fillId="0" borderId="38" xfId="62" applyFont="1" applyBorder="1" applyAlignment="1">
      <alignment horizontal="center" vertical="center" wrapText="1"/>
      <protection/>
    </xf>
    <xf numFmtId="0" fontId="4" fillId="0" borderId="15" xfId="73" applyFont="1" applyBorder="1" applyAlignment="1">
      <alignment horizontal="center" vertical="center" wrapText="1"/>
      <protection/>
    </xf>
    <xf numFmtId="0" fontId="4" fillId="0" borderId="16" xfId="73" applyFont="1" applyBorder="1" applyAlignment="1">
      <alignment horizontal="center" vertical="center" wrapText="1"/>
      <protection/>
    </xf>
    <xf numFmtId="0" fontId="4" fillId="0" borderId="22" xfId="73" applyFont="1" applyBorder="1" applyAlignment="1">
      <alignment horizontal="center" vertical="center" wrapText="1"/>
      <protection/>
    </xf>
    <xf numFmtId="0" fontId="4" fillId="0" borderId="13" xfId="73" applyFont="1" applyBorder="1" applyAlignment="1">
      <alignment horizontal="center" vertical="center" wrapText="1"/>
      <protection/>
    </xf>
    <xf numFmtId="0" fontId="4" fillId="0" borderId="24" xfId="73" applyFont="1" applyBorder="1" applyAlignment="1">
      <alignment horizontal="center" vertical="center" wrapText="1"/>
      <protection/>
    </xf>
    <xf numFmtId="0" fontId="16" fillId="0" borderId="39" xfId="62" applyFont="1" applyBorder="1" applyAlignment="1">
      <alignment horizontal="left" vertical="center" wrapText="1"/>
      <protection/>
    </xf>
    <xf numFmtId="0" fontId="13" fillId="0" borderId="0" xfId="73" applyFont="1" applyFill="1" applyBorder="1" applyAlignment="1">
      <alignment horizontal="center" vertical="center" wrapText="1"/>
      <protection/>
    </xf>
    <xf numFmtId="14" fontId="7" fillId="0" borderId="0" xfId="70" applyNumberFormat="1" applyFont="1" applyBorder="1" applyAlignment="1">
      <alignment horizontal="left"/>
      <protection/>
    </xf>
    <xf numFmtId="0" fontId="7" fillId="0" borderId="0" xfId="70" applyFont="1" applyBorder="1" applyAlignment="1">
      <alignment horizontal="left"/>
      <protection/>
    </xf>
    <xf numFmtId="0" fontId="23" fillId="23" borderId="0" xfId="67" applyFont="1" applyFill="1" applyAlignment="1">
      <alignment horizontal="left"/>
      <protection/>
    </xf>
    <xf numFmtId="0" fontId="8" fillId="0" borderId="38" xfId="67" applyFont="1" applyBorder="1" applyAlignment="1">
      <alignment vertical="center"/>
      <protection/>
    </xf>
    <xf numFmtId="0" fontId="8" fillId="0" borderId="38" xfId="67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" vertical="center"/>
      <protection/>
    </xf>
    <xf numFmtId="0" fontId="4" fillId="0" borderId="15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" vertical="center"/>
      <protection/>
    </xf>
    <xf numFmtId="0" fontId="4" fillId="0" borderId="32" xfId="70" applyFont="1" applyBorder="1" applyAlignment="1">
      <alignment horizontal="center" vertical="center" wrapText="1"/>
      <protection/>
    </xf>
    <xf numFmtId="0" fontId="4" fillId="0" borderId="41" xfId="70" applyFont="1" applyBorder="1" applyAlignment="1">
      <alignment horizontal="center" vertical="center" wrapText="1"/>
      <protection/>
    </xf>
    <xf numFmtId="0" fontId="4" fillId="0" borderId="35" xfId="70" applyFont="1" applyBorder="1" applyAlignment="1">
      <alignment horizontal="center" vertical="center"/>
      <protection/>
    </xf>
    <xf numFmtId="0" fontId="15" fillId="0" borderId="38" xfId="0" applyFont="1" applyBorder="1" applyAlignment="1">
      <alignment horizontal="left"/>
    </xf>
    <xf numFmtId="14" fontId="7" fillId="29" borderId="0" xfId="70" applyNumberFormat="1" applyFont="1" applyFill="1" applyAlignment="1">
      <alignment horizontal="center" vertical="center" textRotation="90"/>
      <protection/>
    </xf>
    <xf numFmtId="0" fontId="7" fillId="29" borderId="0" xfId="70" applyFont="1" applyFill="1" applyAlignment="1">
      <alignment horizontal="center" vertical="center" textRotation="90"/>
      <protection/>
    </xf>
    <xf numFmtId="0" fontId="7" fillId="0" borderId="35" xfId="70" applyFont="1" applyBorder="1" applyAlignment="1">
      <alignment horizontal="center" vertical="center" wrapText="1"/>
      <protection/>
    </xf>
    <xf numFmtId="0" fontId="17" fillId="0" borderId="38" xfId="68" applyFont="1" applyBorder="1" applyAlignment="1">
      <alignment horizontal="center" vertical="center" wrapText="1"/>
      <protection/>
    </xf>
    <xf numFmtId="0" fontId="0" fillId="0" borderId="42" xfId="66" applyBorder="1" applyAlignment="1">
      <alignment horizontal="center"/>
      <protection/>
    </xf>
    <xf numFmtId="0" fontId="17" fillId="0" borderId="35" xfId="68" applyFont="1" applyBorder="1" applyAlignment="1">
      <alignment horizontal="center" vertical="center" wrapText="1"/>
      <protection/>
    </xf>
  </cellXfs>
  <cellStyles count="77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ки до таблиць в бюлетень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_Активи" xfId="59"/>
    <cellStyle name="Обычный 3" xfId="60"/>
    <cellStyle name="Обычный 4" xfId="61"/>
    <cellStyle name="Обычный 5" xfId="62"/>
    <cellStyle name="Обычный 5 2" xfId="63"/>
    <cellStyle name="Обычный 6" xfId="64"/>
    <cellStyle name="Обычный 7" xfId="65"/>
    <cellStyle name="Обычный_2009_PR" xfId="66"/>
    <cellStyle name="Обычный_Q1 2010" xfId="67"/>
    <cellStyle name="Обычный_Q1 2010 2" xfId="68"/>
    <cellStyle name="Обычный_Q1 2010_Активи" xfId="69"/>
    <cellStyle name="Обычный_Аналіз_3q_09" xfId="70"/>
    <cellStyle name="Обычный_Аналіз_3q_09 2" xfId="71"/>
    <cellStyle name="Обычный_Исходники_Q4_2011" xfId="72"/>
    <cellStyle name="Обычный_Книга1" xfId="73"/>
    <cellStyle name="Обычный_Лист1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3" xfId="81"/>
    <cellStyle name="Связанная ячейка" xfId="82"/>
    <cellStyle name="Текст предупреждения" xfId="83"/>
    <cellStyle name="Тысячи [0]_MM95 (3)" xfId="84"/>
    <cellStyle name="Тысячи_MM95 (3)" xfId="85"/>
    <cellStyle name="Comma" xfId="86"/>
    <cellStyle name="Comma [0]" xfId="87"/>
    <cellStyle name="Финансовый 2" xfId="88"/>
    <cellStyle name="Хороший" xfId="89"/>
    <cellStyle name="Шапка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275"/>
          <c:w val="0.9445"/>
          <c:h val="0.9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Індекси!$K$1</c:f>
              <c:strCache>
                <c:ptCount val="1"/>
                <c:pt idx="0">
                  <c:v>Зміна за 2-й квартал 2014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Індекси!$J$2:$J$14</c:f>
              <c:strCache/>
            </c:strRef>
          </c:cat>
          <c:val>
            <c:numRef>
              <c:f>Індекси!$K$2:$K$14</c:f>
              <c:numCache/>
            </c:numRef>
          </c:val>
        </c:ser>
        <c:ser>
          <c:idx val="1"/>
          <c:order val="1"/>
          <c:tx>
            <c:strRef>
              <c:f>Індекси!$L$1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Індекси!$J$2:$J$14</c:f>
              <c:strCache/>
            </c:strRef>
          </c:cat>
          <c:val>
            <c:numRef>
              <c:f>Індекси!$L$2:$L$14</c:f>
              <c:numCache/>
            </c:numRef>
          </c:val>
        </c:ser>
        <c:overlap val="-20"/>
        <c:gapWidth val="120"/>
        <c:axId val="40761646"/>
        <c:axId val="31310495"/>
      </c:barChart>
      <c:catAx>
        <c:axId val="4076164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31310495"/>
        <c:crosses val="autoZero"/>
        <c:auto val="1"/>
        <c:lblOffset val="0"/>
        <c:tickLblSkip val="1"/>
        <c:noMultiLvlLbl val="0"/>
      </c:catAx>
      <c:valAx>
        <c:axId val="31310495"/>
        <c:scaling>
          <c:orientation val="minMax"/>
          <c:max val="0.25"/>
          <c:min val="-0.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61646"/>
        <c:crossesAt val="1"/>
        <c:crossBetween val="between"/>
        <c:dispUnits/>
        <c:majorUnit val="0.05000000000000001"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7"/>
          <c:y val="0.9265"/>
          <c:w val="0.66325"/>
          <c:h val="0.06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0.8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Активи!$A$67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/>
            </c:strRef>
          </c:cat>
          <c:val>
            <c:numRef>
              <c:f>Активи!$B$67:$E$67</c:f>
              <c:numCache/>
            </c:numRef>
          </c:val>
        </c:ser>
        <c:ser>
          <c:idx val="1"/>
          <c:order val="1"/>
          <c:tx>
            <c:strRef>
              <c:f>Активи!$A$68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/>
            </c:strRef>
          </c:cat>
          <c:val>
            <c:numRef>
              <c:f>Активи!$B$68:$E$68</c:f>
              <c:numCache/>
            </c:numRef>
          </c:val>
        </c:ser>
        <c:ser>
          <c:idx val="2"/>
          <c:order val="2"/>
          <c:tx>
            <c:strRef>
              <c:f>Активи!$A$69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Активи!$B$66:$E$66</c:f>
              <c:strCache/>
            </c:strRef>
          </c:cat>
          <c:val>
            <c:numRef>
              <c:f>Активи!$B$69:$E$69</c:f>
              <c:numCache/>
            </c:numRef>
          </c:val>
        </c:ser>
        <c:overlap val="100"/>
        <c:axId val="13141121"/>
        <c:axId val="51161226"/>
      </c:barChart>
      <c:dateAx>
        <c:axId val="1314112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116122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161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41121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625"/>
          <c:y val="0.88375"/>
          <c:w val="0.735"/>
          <c:h val="0.0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ВЧА ІСІ</a:t>
            </a:r>
          </a:p>
        </c:rich>
      </c:tx>
      <c:layout>
        <c:manualLayout>
          <c:xMode val="factor"/>
          <c:yMode val="factor"/>
          <c:x val="-0.0017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25"/>
          <c:y val="0.269"/>
          <c:w val="0.6065"/>
          <c:h val="0.634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Активи!$B$97</c:f>
              <c:strCache>
                <c:ptCount val="1"/>
                <c:pt idx="0">
                  <c:v>30.06.2014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5.14%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Цінні папери
76.55%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Активи!$A$98:$A$101</c:f>
              <c:strCache/>
            </c:strRef>
          </c:cat>
          <c:val>
            <c:numRef>
              <c:f>Активи!$B$98:$B$101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110"/>
      <c:rAngAx val="0"/>
      <c:perspective val="30"/>
    </c:view3D>
    <c:plotArea>
      <c:layout>
        <c:manualLayout>
          <c:xMode val="edge"/>
          <c:yMode val="edge"/>
          <c:x val="0.0295"/>
          <c:y val="0.0715"/>
          <c:w val="0.9185"/>
          <c:h val="0.883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Активи!$A$7</c:f>
              <c:strCache>
                <c:ptCount val="1"/>
                <c:pt idx="0">
                  <c:v>Невенчурні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Активи!$B$7:$E$7</c:f>
              <c:numCache/>
            </c:numRef>
          </c:val>
          <c:shape val="box"/>
        </c:ser>
        <c:ser>
          <c:idx val="1"/>
          <c:order val="1"/>
          <c:tx>
            <c:strRef>
              <c:f>Активи!$A$8</c:f>
              <c:strCache>
                <c:ptCount val="1"/>
                <c:pt idx="0">
                  <c:v>Венчурні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Активи!$B$8:$E$8</c:f>
              <c:numCache/>
            </c:numRef>
          </c:val>
          <c:shape val="box"/>
        </c:ser>
        <c:gapWidth val="200"/>
        <c:gapDepth val="230"/>
        <c:shape val="box"/>
        <c:axId val="57797851"/>
        <c:axId val="50418612"/>
        <c:axId val="51114325"/>
      </c:bar3DChart>
      <c:dateAx>
        <c:axId val="57797851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50418612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50418612"/>
        <c:scaling>
          <c:orientation val="minMax"/>
          <c:max val="1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65"/>
              <c:y val="-0.3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7797851"/>
        <c:crossesAt val="1"/>
        <c:crossBetween val="between"/>
        <c:dispUnits/>
        <c:majorUnit val="20000"/>
        <c:minorUnit val="400"/>
      </c:valAx>
      <c:serAx>
        <c:axId val="51114325"/>
        <c:scaling>
          <c:orientation val="minMax"/>
        </c:scaling>
        <c:axPos val="b"/>
        <c:delete val="1"/>
        <c:majorTickMark val="out"/>
        <c:minorTickMark val="none"/>
        <c:tickLblPos val="nextTo"/>
        <c:crossAx val="5041861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75"/>
          <c:y val="0.93875"/>
          <c:w val="0.3652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85"/>
          <c:w val="0.97125"/>
          <c:h val="0.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'Притік-відтік'!$B$2</c:f>
              <c:strCache>
                <c:ptCount val="1"/>
                <c:pt idx="0">
                  <c:v>Чистий притік/відтік за період, тис. грн. (ліва шкала)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'Притік-відтік'!$A$3:$A$15</c:f>
              <c:strCache/>
            </c:strRef>
          </c:cat>
          <c:val>
            <c:numRef>
              <c:f>'Притік-відтік'!$B$3:$B$15</c:f>
              <c:numCache/>
            </c:numRef>
          </c:val>
        </c:ser>
        <c:axId val="57375742"/>
        <c:axId val="46619631"/>
      </c:barChart>
      <c:lineChart>
        <c:grouping val="standard"/>
        <c:varyColors val="0"/>
        <c:ser>
          <c:idx val="0"/>
          <c:order val="1"/>
          <c:tx>
            <c:strRef>
              <c:f>'Притік-відтік'!$C$2</c:f>
              <c:strCache>
                <c:ptCount val="1"/>
                <c:pt idx="0">
                  <c:v>Кіл-ть фондів, щодо яких наявні дані за період*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'Притік-відтік'!$A$3:$A$15</c:f>
              <c:strCache/>
            </c:strRef>
          </c:cat>
          <c:val>
            <c:numRef>
              <c:f>'Притік-відтік'!$C$3:$C$15</c:f>
              <c:numCache/>
            </c:numRef>
          </c:val>
          <c:smooth val="0"/>
        </c:ser>
        <c:axId val="16923496"/>
        <c:axId val="18093737"/>
      </c:line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631"/>
        <c:crosses val="autoZero"/>
        <c:auto val="0"/>
        <c:lblOffset val="0"/>
        <c:tickLblSkip val="1"/>
        <c:noMultiLvlLbl val="0"/>
      </c:catAx>
      <c:valAx>
        <c:axId val="46619631"/>
        <c:scaling>
          <c:orientation val="minMax"/>
          <c:max val="2000"/>
          <c:min val="-1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025"/>
              <c:y val="0.15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375742"/>
        <c:crossesAt val="1"/>
        <c:crossBetween val="between"/>
        <c:dispUnits/>
        <c:majorUnit val="2000"/>
      </c:valAx>
      <c:catAx>
        <c:axId val="16923496"/>
        <c:scaling>
          <c:orientation val="minMax"/>
        </c:scaling>
        <c:axPos val="b"/>
        <c:delete val="1"/>
        <c:majorTickMark val="out"/>
        <c:minorTickMark val="none"/>
        <c:tickLblPos val="nextTo"/>
        <c:crossAx val="18093737"/>
        <c:crosses val="autoZero"/>
        <c:auto val="0"/>
        <c:lblOffset val="100"/>
        <c:tickLblSkip val="1"/>
        <c:noMultiLvlLbl val="0"/>
      </c:catAx>
      <c:valAx>
        <c:axId val="18093737"/>
        <c:scaling>
          <c:orientation val="minMax"/>
          <c:max val="40"/>
          <c:min val="28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 val="max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5"/>
          <c:y val="0.915"/>
          <c:w val="0.8045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615"/>
          <c:w val="0.971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'Притік-відтік'!$A$17:$F$17</c:f>
              <c:strCache>
                <c:ptCount val="1"/>
                <c:pt idx="0">
                  <c:v>Чистий притік/відтік капіталу поквартально, тис. грн.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'Притік-відтік'!$A$18:$A$22</c:f>
              <c:strCache/>
            </c:strRef>
          </c:cat>
          <c:val>
            <c:numRef>
              <c:f>'Притік-відтік'!$B$18:$B$22</c:f>
              <c:numCache/>
            </c:numRef>
          </c:val>
        </c:ser>
        <c:gapWidth val="130"/>
        <c:axId val="28625906"/>
        <c:axId val="56306563"/>
      </c:bar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563"/>
        <c:crossesAt val="0"/>
        <c:auto val="0"/>
        <c:lblOffset val="0"/>
        <c:tickLblSkip val="1"/>
        <c:noMultiLvlLbl val="0"/>
      </c:catAx>
      <c:valAx>
        <c:axId val="56306563"/>
        <c:scaling>
          <c:orientation val="minMax"/>
          <c:max val="0"/>
          <c:min val="-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тис. грн.</a:t>
                </a:r>
              </a:p>
            </c:rich>
          </c:tx>
          <c:layout>
            <c:manualLayout>
              <c:xMode val="factor"/>
              <c:yMode val="factor"/>
              <c:x val="0.02225"/>
              <c:y val="0.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5906"/>
        <c:crossesAt val="1"/>
        <c:crossBetween val="between"/>
        <c:dispUnits/>
        <c:majorUnit val="10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36997020"/>
        <c:axId val="64537725"/>
      </c:bar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64537725"/>
        <c:crosses val="autoZero"/>
        <c:auto val="1"/>
        <c:lblOffset val="100"/>
        <c:tickLblSkip val="1"/>
        <c:noMultiLvlLbl val="0"/>
      </c:catAx>
      <c:valAx>
        <c:axId val="64537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3699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43968614"/>
        <c:axId val="60173207"/>
      </c:bar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60173207"/>
        <c:crosses val="autoZero"/>
        <c:auto val="1"/>
        <c:lblOffset val="100"/>
        <c:tickLblSkip val="1"/>
        <c:noMultiLvlLbl val="0"/>
      </c:catAx>
      <c:valAx>
        <c:axId val="60173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3968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  <c:axId val="4687952"/>
        <c:axId val="42191569"/>
      </c:barChart>
      <c:catAx>
        <c:axId val="468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91569"/>
        <c:crosses val="autoZero"/>
        <c:auto val="0"/>
        <c:lblOffset val="100"/>
        <c:tickLblSkip val="1"/>
        <c:noMultiLvlLbl val="0"/>
      </c:catAx>
      <c:valAx>
        <c:axId val="42191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Інвестори!#REF!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Інвестори!#REF!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"/>
          <c:w val="0.9905"/>
          <c:h val="0.88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'КУА та ІСІ'!$B$1</c:f>
              <c:strCache>
                <c:ptCount val="1"/>
                <c:pt idx="0">
                  <c:v>Кількість КУА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CC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CC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'КУА та ІСІ'!$A$2:$A$26</c:f>
              <c:strCache/>
            </c:strRef>
          </c:cat>
          <c:val>
            <c:numRef>
              <c:f>'КУА та ІСІ'!$B$2:$B$26</c:f>
              <c:numCache/>
            </c:numRef>
          </c:val>
        </c:ser>
        <c:gapWidth val="80"/>
        <c:axId val="13359000"/>
        <c:axId val="53122137"/>
      </c:barChart>
      <c:lineChart>
        <c:grouping val="standard"/>
        <c:varyColors val="0"/>
        <c:ser>
          <c:idx val="0"/>
          <c:order val="1"/>
          <c:tx>
            <c:strRef>
              <c:f>'КУА та ІСІ'!$C$1</c:f>
              <c:strCache>
                <c:ptCount val="1"/>
                <c:pt idx="0">
                  <c:v>Кількість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'КУА та ІСІ'!$A$2:$A$26</c:f>
              <c:strCache/>
            </c:strRef>
          </c:cat>
          <c:val>
            <c:numRef>
              <c:f>'КУА та ІСІ'!$C$2:$C$26</c:f>
              <c:numCache/>
            </c:numRef>
          </c:val>
          <c:smooth val="0"/>
        </c:ser>
        <c:axId val="8337186"/>
        <c:axId val="7925811"/>
      </c:lineChart>
      <c:catAx>
        <c:axId val="13359000"/>
        <c:scaling>
          <c:orientation val="minMax"/>
        </c:scaling>
        <c:axPos val="b"/>
        <c:delete val="0"/>
        <c:numFmt formatCode="dd/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22137"/>
        <c:crosses val="autoZero"/>
        <c:auto val="0"/>
        <c:lblOffset val="0"/>
        <c:tickLblSkip val="1"/>
        <c:noMultiLvlLbl val="0"/>
      </c:catAx>
      <c:valAx>
        <c:axId val="5312213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9000"/>
        <c:crossesAt val="1"/>
        <c:crossBetween val="between"/>
        <c:dispUnits/>
      </c:valAx>
      <c:catAx>
        <c:axId val="8337186"/>
        <c:scaling>
          <c:orientation val="minMax"/>
        </c:scaling>
        <c:axPos val="b"/>
        <c:delete val="1"/>
        <c:majorTickMark val="out"/>
        <c:minorTickMark val="none"/>
        <c:tickLblPos val="nextTo"/>
        <c:crossAx val="7925811"/>
        <c:crosses val="autoZero"/>
        <c:auto val="0"/>
        <c:lblOffset val="100"/>
        <c:tickLblSkip val="1"/>
        <c:noMultiLvlLbl val="0"/>
      </c:catAx>
      <c:valAx>
        <c:axId val="79258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3371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8"/>
          <c:y val="0.00375"/>
          <c:w val="0.476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0.985"/>
          <c:h val="0.8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Інвестори!$B$12:$B$13</c:f>
              <c:strCache>
                <c:ptCount val="1"/>
                <c:pt idx="0">
                  <c:v>Юридичні особи   резиденти  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(Інвестори!$A$14:$A$16,Інвестори!$A$18)</c:f>
              <c:strCache/>
            </c:strRef>
          </c:cat>
          <c:val>
            <c:numRef>
              <c:f>(Інвестори!$B$14:$B$16,Інвестори!$B$18)</c:f>
              <c:numCache/>
            </c:numRef>
          </c:val>
        </c:ser>
        <c:ser>
          <c:idx val="1"/>
          <c:order val="1"/>
          <c:tx>
            <c:strRef>
              <c:f>Інвестори!$C$12:$C$13</c:f>
              <c:strCache>
                <c:ptCount val="1"/>
                <c:pt idx="0">
                  <c:v>Юридичні особи  нерезиденти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0066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00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(Інвестори!$A$14:$A$16,Інвестори!$A$18)</c:f>
              <c:strCache/>
            </c:strRef>
          </c:cat>
          <c:val>
            <c:numRef>
              <c:f>(Інвестори!$C$14:$C$16,Інвестори!$C$18)</c:f>
              <c:numCache/>
            </c:numRef>
          </c:val>
        </c:ser>
        <c:ser>
          <c:idx val="2"/>
          <c:order val="2"/>
          <c:tx>
            <c:strRef>
              <c:f>Інвестори!$D$12:$D$13</c:f>
              <c:strCache>
                <c:ptCount val="1"/>
                <c:pt idx="0">
                  <c:v> Фізичні особи   резиденти  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(Інвестори!$A$14:$A$16,Інвестори!$A$18)</c:f>
              <c:strCache/>
            </c:strRef>
          </c:cat>
          <c:val>
            <c:numRef>
              <c:f>(Інвестори!$D$14:$D$16,Інвестори!$D$18)</c:f>
              <c:numCache/>
            </c:numRef>
          </c:val>
        </c:ser>
        <c:ser>
          <c:idx val="3"/>
          <c:order val="3"/>
          <c:tx>
            <c:strRef>
              <c:f>Інвестори!$E$12:$E$13</c:f>
              <c:strCache>
                <c:ptCount val="1"/>
                <c:pt idx="0">
                  <c:v> Фізичні особи  нерезиденти  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(Інвестори!$A$14:$A$16,Інвестори!$A$18)</c:f>
              <c:strCache/>
            </c:strRef>
          </c:cat>
          <c:val>
            <c:numRef>
              <c:f>(Інвестори!$E$14:$E$16,Інвестори!$E$18)</c:f>
              <c:numCache/>
            </c:numRef>
          </c:val>
        </c:ser>
        <c:overlap val="100"/>
        <c:axId val="44179802"/>
        <c:axId val="62073899"/>
      </c:bar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073899"/>
        <c:crosses val="autoZero"/>
        <c:auto val="1"/>
        <c:lblOffset val="100"/>
        <c:tickLblSkip val="1"/>
        <c:noMultiLvlLbl val="0"/>
      </c:catAx>
      <c:valAx>
        <c:axId val="62073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79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88725"/>
          <c:w val="0.8452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Інтервальні ІСІ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325"/>
          <c:y val="0.27275"/>
          <c:w val="0.485"/>
          <c:h val="0.544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75.61%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фондів'!$E$2:$E$9</c:f>
              <c:strCache/>
            </c:strRef>
          </c:cat>
          <c:val>
            <c:numRef>
              <c:f>'Структура активів_типи фондів'!$F$2:$F$9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Закриті ІСІ (крім венчурних)</a:t>
            </a:r>
          </a:p>
        </c:rich>
      </c:tx>
      <c:layout>
        <c:manualLayout>
          <c:xMode val="factor"/>
          <c:yMode val="factor"/>
          <c:x val="0.02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39375"/>
          <c:w val="0.49575"/>
          <c:h val="0.514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43.13%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фондів'!$H$2:$H$11</c:f>
              <c:strCache/>
            </c:strRef>
          </c:cat>
          <c:val>
            <c:numRef>
              <c:f>'Структура активів_типи фондів'!$I$2:$I$11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Відкриті ІСІ</a:t>
            </a:r>
          </a:p>
        </c:rich>
      </c:tx>
      <c:layout>
        <c:manualLayout>
          <c:xMode val="factor"/>
          <c:yMode val="factor"/>
          <c:x val="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025"/>
          <c:y val="0.30825"/>
          <c:w val="0.48325"/>
          <c:h val="0.53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E3E3E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99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45.63%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фондів'!$B$2:$B$9</c:f>
              <c:strCache/>
            </c:strRef>
          </c:cat>
          <c:val>
            <c:numRef>
              <c:f>'Структура активів_типи фондів'!$C$2:$C$9</c:f>
              <c:numCache/>
            </c:numRef>
          </c:val>
        </c:ser>
        <c:gapWidth val="100"/>
        <c:splitType val="pos"/>
        <c:splitPos val="5"/>
        <c:secondPieSize val="75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Усі ІСІ (крім венчурних)</a:t>
            </a:r>
          </a:p>
        </c:rich>
      </c:tx>
      <c:layout>
        <c:manualLayout>
          <c:xMode val="factor"/>
          <c:yMode val="factor"/>
          <c:x val="0.014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25"/>
          <c:y val="0.38375"/>
          <c:w val="0.4675"/>
          <c:h val="0.47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43.56%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фондів'!$K$2:$K$11</c:f>
              <c:strCache/>
            </c:strRef>
          </c:cat>
          <c:val>
            <c:numRef>
              <c:f>'Структура активів_типи фондів'!$L$2:$L$11</c:f>
              <c:numCache/>
            </c:numRef>
          </c:val>
        </c:ser>
        <c:gapWidth val="100"/>
        <c:splitType val="pos"/>
        <c:splitPos val="6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Венчурні  ІСІ</a:t>
            </a:r>
          </a:p>
        </c:rich>
      </c:tx>
      <c:layout>
        <c:manualLayout>
          <c:xMode val="factor"/>
          <c:yMode val="factor"/>
          <c:x val="0.00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5"/>
          <c:y val="0.34475"/>
          <c:w val="0.5315"/>
          <c:h val="0.56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99C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Цінні папери
28.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24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'Структура активів_типи фондів'!$B$69:$B$80</c:f>
              <c:strCache/>
            </c:strRef>
          </c:cat>
          <c:val>
            <c:numRef>
              <c:f>'Структура активів_типи фондів'!$C$69:$C$80</c:f>
              <c:numCache/>
            </c:numRef>
          </c:val>
        </c:ser>
        <c:gapWidth val="100"/>
        <c:splitType val="pos"/>
        <c:splitPos val="8"/>
        <c:secondPieSize val="80"/>
        <c:ser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За 3 квартал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За 9 місяців з початку року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21794180"/>
        <c:axId val="61929893"/>
      </c:bar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61929893"/>
        <c:crosses val="autoZero"/>
        <c:auto val="1"/>
        <c:lblOffset val="100"/>
        <c:tickLblSkip val="1"/>
        <c:noMultiLvlLbl val="0"/>
      </c:catAx>
      <c:valAx>
        <c:axId val="61929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1794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20498126"/>
        <c:axId val="50265407"/>
      </c:bar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0498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  <c:axId val="49735480"/>
        <c:axId val="44966137"/>
      </c:bar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6137"/>
        <c:crosses val="autoZero"/>
        <c:auto val="0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5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01.10.2008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1"/>
      <c:depthPercent val="100"/>
      <c:rAngAx val="1"/>
    </c:view3D>
    <c:plotArea>
      <c:layout>
        <c:manualLayout>
          <c:xMode val="edge"/>
          <c:yMode val="edge"/>
          <c:x val="0.146"/>
          <c:y val="0.23125"/>
          <c:w val="0.71525"/>
          <c:h val="0.4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'Динаміка видів фондів'!$M$12:$P$12</c:f>
              <c:strCache/>
            </c:strRef>
          </c:cat>
          <c:val>
            <c:numRef>
              <c:f>'Динаміка видів фондів'!$M$13:$P$13</c:f>
              <c:numCache/>
            </c:numRef>
          </c:val>
        </c:ser>
        <c:firstSliceAng val="151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31.12.2008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50" b="0" i="0" u="none" baseline="0">
                        <a:solidFill>
                          <a:srgbClr val="000000"/>
                        </a:solidFill>
                      </a:rPr>
                      <a:t>інтервальні
7%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Доходність!#REF!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Доходність!#REF!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'[1]Доходність (2)'!#REF!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'[1]Доходність (2)'!#REF!</c:f>
              <c:numCache>
                <c:ptCount val="1"/>
                <c:pt idx="0">
                  <c:v>0</c:v>
                </c:pt>
              </c:numCache>
            </c:numRef>
          </c:val>
        </c:ser>
        <c:axId val="2042050"/>
        <c:axId val="18378451"/>
      </c:bar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60000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18378451"/>
        <c:crosses val="autoZero"/>
        <c:auto val="1"/>
        <c:lblOffset val="100"/>
        <c:tickLblSkip val="1"/>
        <c:noMultiLvlLbl val="0"/>
      </c:catAx>
      <c:valAx>
        <c:axId val="18378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2042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0225"/>
          <c:w val="0.94075"/>
          <c:h val="0.92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Доходність!$G$1</c:f>
              <c:strCache>
                <c:ptCount val="1"/>
                <c:pt idx="0">
                  <c:v>За 2-й квартал 2014 року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Доходність!$F$2:$F$15</c:f>
              <c:strCache/>
            </c:strRef>
          </c:cat>
          <c:val>
            <c:numRef>
              <c:f>Доходність!$G$2:$G$15</c:f>
              <c:numCache/>
            </c:numRef>
          </c:val>
        </c:ser>
        <c:ser>
          <c:idx val="0"/>
          <c:order val="1"/>
          <c:tx>
            <c:strRef>
              <c:f>Доходність!$H$1</c:f>
              <c:strCache>
                <c:ptCount val="1"/>
                <c:pt idx="0">
                  <c:v>З початку 2014 року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Доходність!$F$2:$F$15</c:f>
              <c:strCache/>
            </c:strRef>
          </c:cat>
          <c:val>
            <c:numRef>
              <c:f>Доходність!$H$2:$H$15</c:f>
              <c:numCache/>
            </c:numRef>
          </c:val>
        </c:ser>
        <c:overlap val="-20"/>
        <c:gapWidth val="120"/>
        <c:axId val="31188332"/>
        <c:axId val="12259533"/>
      </c:barChart>
      <c:catAx>
        <c:axId val="311883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59533"/>
        <c:crosses val="autoZero"/>
        <c:auto val="1"/>
        <c:lblOffset val="0"/>
        <c:tickLblSkip val="1"/>
        <c:noMultiLvlLbl val="0"/>
      </c:catAx>
      <c:valAx>
        <c:axId val="12259533"/>
        <c:scaling>
          <c:orientation val="minMax"/>
          <c:max val="0.7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88332"/>
        <c:crossesAt val="1"/>
        <c:crossBetween val="between"/>
        <c:dispUnits/>
        <c:majorUnit val="0.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05"/>
          <c:y val="0.93625"/>
          <c:w val="0.5125"/>
          <c:h val="0.0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64"/>
      <c:depthPercent val="100"/>
      <c:rAngAx val="1"/>
    </c:view3D>
    <c:plotArea>
      <c:layout>
        <c:manualLayout>
          <c:xMode val="edge"/>
          <c:yMode val="edge"/>
          <c:x val="0.2015"/>
          <c:y val="0.15125"/>
          <c:w val="0.63425"/>
          <c:h val="0.65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('Динаміка видів фондів'!$C$16,'Динаміка видів фондів'!$E$16,'Динаміка видів фондів'!$G$16)</c:f>
              <c:strCache/>
            </c:strRef>
          </c:cat>
          <c:val>
            <c:numRef>
              <c:f>('Динаміка видів фондів'!$C$20,'Динаміка видів фондів'!$E$20,'Динаміка видів фондів'!$G$20)</c:f>
              <c:numCache/>
            </c:numRef>
          </c:val>
        </c:ser>
        <c:firstSliceAng val="164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вартістю активів</a:t>
            </a:r>
          </a:p>
        </c:rich>
      </c:tx>
      <c:layout>
        <c:manualLayout>
          <c:xMode val="factor"/>
          <c:yMode val="factor"/>
          <c:x val="0.101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85"/>
          <c:y val="0.17025"/>
          <c:w val="0.222"/>
          <c:h val="0.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Регіони!$H$21:$H$26</c:f>
              <c:strCache/>
            </c:strRef>
          </c:cat>
          <c:val>
            <c:numRef>
              <c:f>Регіони!$I$21:$I$26</c:f>
              <c:numCache/>
            </c:numRef>
          </c:val>
        </c:ser>
        <c:firstSliceAng val="2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За кількістю фондів</a:t>
            </a:r>
          </a:p>
        </c:rich>
      </c:tx>
      <c:layout>
        <c:manualLayout>
          <c:xMode val="factor"/>
          <c:yMode val="factor"/>
          <c:x val="-0.040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5"/>
          <c:y val="0.16675"/>
          <c:w val="0.23975"/>
          <c:h val="0.57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  <a:prstDash val="sysDot"/>
                </a:ln>
              </c:spPr>
            </c:leaderLines>
          </c:dLbls>
          <c:cat>
            <c:strRef>
              <c:f>Регіони!$E$21:$E$26</c:f>
              <c:strCache/>
            </c:strRef>
          </c:cat>
          <c:val>
            <c:numRef>
              <c:f>Регіони!$F$21:$F$26</c:f>
              <c:numCache/>
            </c:numRef>
          </c:val>
        </c:ser>
        <c:firstSliceAng val="2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22"/>
      <c:depthPercent val="110"/>
      <c:rAngAx val="0"/>
      <c:perspective val="30"/>
    </c:view3D>
    <c:plotArea>
      <c:layout>
        <c:manualLayout>
          <c:xMode val="edge"/>
          <c:yMode val="edge"/>
          <c:x val="0.026"/>
          <c:y val="0.0805"/>
          <c:w val="0.76525"/>
          <c:h val="0.81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Активи!$A$4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Активи!$B$4:$E$4</c:f>
              <c:numCache/>
            </c:numRef>
          </c:val>
          <c:shape val="box"/>
        </c:ser>
        <c:ser>
          <c:idx val="1"/>
          <c:order val="1"/>
          <c:tx>
            <c:strRef>
              <c:f>Активи!$A$5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Активи!$B$5:$E$5</c:f>
              <c:numCache/>
            </c:numRef>
          </c:val>
          <c:shape val="box"/>
        </c:ser>
        <c:ser>
          <c:idx val="2"/>
          <c:order val="2"/>
          <c:tx>
            <c:strRef>
              <c:f>Активи!$A$6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Активи!$B$3:$E$3</c:f>
              <c:strCache/>
            </c:strRef>
          </c:cat>
          <c:val>
            <c:numRef>
              <c:f>Активи!$B$6:$E$6</c:f>
              <c:numCache/>
            </c:numRef>
          </c:val>
          <c:shape val="box"/>
        </c:ser>
        <c:gapWidth val="200"/>
        <c:gapDepth val="230"/>
        <c:shape val="box"/>
        <c:axId val="4223436"/>
        <c:axId val="38010925"/>
        <c:axId val="6554006"/>
      </c:bar3DChart>
      <c:dateAx>
        <c:axId val="4223436"/>
        <c:scaling>
          <c:orientation val="minMax"/>
        </c:scaling>
        <c:axPos val="b"/>
        <c:delete val="0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3801092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38010925"/>
        <c:scaling>
          <c:orientation val="minMax"/>
          <c:max val="1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млн. грн.</a:t>
                </a:r>
              </a:p>
            </c:rich>
          </c:tx>
          <c:layout>
            <c:manualLayout>
              <c:xMode val="factor"/>
              <c:yMode val="factor"/>
              <c:x val="0.07175"/>
              <c:y val="-0.38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3436"/>
        <c:crossesAt val="1"/>
        <c:crossBetween val="between"/>
        <c:dispUnits/>
        <c:majorUnit val="1000"/>
        <c:minorUnit val="400"/>
      </c:valAx>
      <c:serAx>
        <c:axId val="6554006"/>
        <c:scaling>
          <c:orientation val="minMax"/>
        </c:scaling>
        <c:axPos val="b"/>
        <c:delete val="1"/>
        <c:majorTickMark val="out"/>
        <c:minorTickMark val="none"/>
        <c:tickLblPos val="nextTo"/>
        <c:crossAx val="380109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5"/>
          <c:y val="0.904"/>
          <c:w val="0.66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9D9D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9D9D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"/>
          <c:w val="0.955"/>
          <c:h val="0.86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Активи!$A$13</c:f>
              <c:strCache>
                <c:ptCount val="1"/>
                <c:pt idx="0">
                  <c:v>Відкриті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/>
            </c:strRef>
          </c:cat>
          <c:val>
            <c:numRef>
              <c:f>Активи!$B$13:$E$13</c:f>
              <c:numCache/>
            </c:numRef>
          </c:val>
        </c:ser>
        <c:ser>
          <c:idx val="1"/>
          <c:order val="1"/>
          <c:tx>
            <c:strRef>
              <c:f>Активи!$A$14</c:f>
              <c:strCache>
                <c:ptCount val="1"/>
                <c:pt idx="0">
                  <c:v>Інтервальні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/>
            </c:strRef>
          </c:cat>
          <c:val>
            <c:numRef>
              <c:f>Активи!$B$14:$E$14</c:f>
              <c:numCache/>
            </c:numRef>
          </c:val>
        </c:ser>
        <c:ser>
          <c:idx val="2"/>
          <c:order val="2"/>
          <c:tx>
            <c:strRef>
              <c:f>Активи!$A$15</c:f>
              <c:strCache>
                <c:ptCount val="1"/>
                <c:pt idx="0">
                  <c:v>Закриті (крім венчурних)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Активи!$B$12:$E$12</c:f>
              <c:strCache/>
            </c:strRef>
          </c:cat>
          <c:val>
            <c:numRef>
              <c:f>Активи!$B$15:$E$15</c:f>
              <c:numCache/>
            </c:numRef>
          </c:val>
        </c:ser>
        <c:overlap val="100"/>
        <c:gapWidth val="160"/>
        <c:axId val="58986055"/>
        <c:axId val="61112448"/>
      </c:barChart>
      <c:dateAx>
        <c:axId val="589860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1" u="none" baseline="0">
                <a:solidFill>
                  <a:srgbClr val="000000"/>
                </a:solidFill>
              </a:defRPr>
            </a:pPr>
          </a:p>
        </c:txPr>
        <c:crossAx val="61112448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1112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986055"/>
        <c:crossesAt val="1"/>
        <c:crossBetween val="between"/>
        <c:dispUnits/>
        <c:min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9"/>
          <c:y val="0.888"/>
          <c:w val="0.68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Активи ІСІ</a:t>
            </a:r>
          </a:p>
        </c:rich>
      </c:tx>
      <c:layout>
        <c:manualLayout>
          <c:xMode val="factor"/>
          <c:yMode val="factor"/>
          <c:x val="0.003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24975"/>
          <c:w val="0.60775"/>
          <c:h val="0.71275"/>
        </c:manualLayout>
      </c:layout>
      <c:ofPieChart>
        <c:ofPieType val="bar"/>
        <c:varyColors val="1"/>
        <c:ser>
          <c:idx val="0"/>
          <c:order val="0"/>
          <c:tx>
            <c:strRef>
              <c:f>Активи!$B$43</c:f>
              <c:strCache>
                <c:ptCount val="1"/>
                <c:pt idx="0">
                  <c:v>30.06.2014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Крім венчурних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4.99%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Активи!$A$44:$A$47</c:f>
              <c:strCache/>
            </c:strRef>
          </c:cat>
          <c:val>
            <c:numRef>
              <c:f>Активи!$B$44:$B$47</c:f>
              <c:numCache/>
            </c:numRef>
          </c:val>
        </c:ser>
        <c:gapWidth val="1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2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3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4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5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6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7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8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3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4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5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6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7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9525</xdr:rowOff>
    </xdr:from>
    <xdr:to>
      <xdr:col>14</xdr:col>
      <xdr:colOff>571500</xdr:colOff>
      <xdr:row>14</xdr:row>
      <xdr:rowOff>57150</xdr:rowOff>
    </xdr:to>
    <xdr:graphicFrame>
      <xdr:nvGraphicFramePr>
        <xdr:cNvPr id="33" name="Диаграмма 33"/>
        <xdr:cNvGraphicFramePr/>
      </xdr:nvGraphicFramePr>
      <xdr:xfrm>
        <a:off x="7239000" y="9525"/>
        <a:ext cx="571500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4" name="Picture 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5" name="Picture 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6" name="Picture 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7" name="Picture 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8" name="Picture 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39" name="Picture 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0" name="Picture 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1" name="Picture 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2" name="Picture 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3" name="Picture 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4" name="Picture 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5" name="Picture 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6" name="Picture 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7" name="Picture 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8" name="Picture 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49" name="Picture 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0" name="Picture 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1" name="Picture 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2" name="Picture 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3" name="Picture 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4" name="Picture 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5" name="Picture 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6" name="Picture 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7" name="Picture 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8" name="Picture 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59" name="Picture 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0" name="Picture 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1" name="Picture 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2" name="Picture 6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3" name="Picture 6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4" name="Picture 6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5" name="Picture 6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6" name="Picture 6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7" name="Picture 6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8" name="Picture 6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69" name="Picture 6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0" name="Picture 7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1" name="Picture 7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2" name="Picture 7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3" name="Picture 7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4" name="Picture 7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5" name="Picture 7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6" name="Picture 7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7" name="Picture 7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8" name="Picture 7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79" name="Picture 7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0" name="Picture 8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1" name="Picture 8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2" name="Picture 8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3" name="Picture 8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4" name="Picture 8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5" name="Picture 8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6" name="Picture 8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7" name="Picture 8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8" name="Picture 8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89" name="Picture 8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0" name="Picture 9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1" name="Picture 9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2" name="Picture 9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3" name="Picture 9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4" name="Picture 9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5" name="Picture 9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6" name="Picture 9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9525</xdr:colOff>
      <xdr:row>10</xdr:row>
      <xdr:rowOff>9525</xdr:rowOff>
    </xdr:to>
    <xdr:pic>
      <xdr:nvPicPr>
        <xdr:cNvPr id="97" name="Picture 9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271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8" name="Picture 9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99" name="Picture 9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0" name="Picture 10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1" name="Picture 10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2" name="Picture 10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3" name="Picture 10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4" name="Picture 10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5" name="Picture 10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6" name="Picture 10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7" name="Picture 10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8" name="Picture 10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09" name="Picture 10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0" name="Picture 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1" name="Picture 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2" name="Picture 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3" name="Picture 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4" name="Picture 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5" name="Picture 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6" name="Picture 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7" name="Picture 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8" name="Picture 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19" name="Picture 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0" name="Picture 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1" name="Picture 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2" name="Picture 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3" name="Picture 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4" name="Picture 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5" name="Picture 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6" name="Picture 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7" name="Picture 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8" name="Picture 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29" name="Picture 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0" name="Picture 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1" name="Picture 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2" name="Picture 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3" name="Picture 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4" name="Picture 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5" name="Picture 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6" name="Picture 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7" name="Picture 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8" name="Picture 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39" name="Picture 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0" name="Picture 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1" name="Picture 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2" name="Picture 14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3" name="Picture 14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4" name="Picture 14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5" name="Picture 14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6" name="Picture 14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7" name="Picture 14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8" name="Picture 14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49" name="Picture 14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0" name="Picture 15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1" name="Picture 15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2" name="Picture 15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3" name="Picture 15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4" name="Picture 15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5" name="Picture 15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6" name="Picture 15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" name="Picture 15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8" name="Picture 15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9" name="Picture 15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0" name="Picture 16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1" name="Picture 16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2" name="Picture 111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3" name="Picture 111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4" name="Picture 111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5" name="Picture 111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6" name="Picture 111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7" name="Picture 111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8" name="Picture 111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69" name="Picture 111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0" name="Picture 111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1" name="Picture 111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2" name="Picture 111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3" name="Picture 111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4" name="Picture 111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5" name="Picture 111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6" name="Picture 111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7" name="Picture 111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8" name="Picture 111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79" name="Picture 111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0" name="Picture 111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1" name="Picture 111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2" name="Picture 111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3" name="Picture 111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4" name="Picture 111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5" name="Picture 1113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6" name="Picture 1113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7" name="Picture 1113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8" name="Picture 1113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89" name="Picture 1113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0" name="Picture 1113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1" name="Picture 1113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2" name="Picture 1114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93" name="Picture 1114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4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5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6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7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8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99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0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1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2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3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4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5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6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7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8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09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0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1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2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3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4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5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6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7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8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19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0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1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2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3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4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25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6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7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8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29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0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1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2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3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4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5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6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7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8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39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0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1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2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3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4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5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6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7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8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49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0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1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2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3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4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5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6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7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8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59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0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1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2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3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4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5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6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7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8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69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0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1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2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3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4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5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6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7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8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79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0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1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2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3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4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5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6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7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8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289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52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0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1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2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3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4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5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6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7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8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99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0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1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2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3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4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5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6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7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8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09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0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1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2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3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4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5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6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7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8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19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0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1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2" name="Picture 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3" name="Picture 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4" name="Picture 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5" name="Picture 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6" name="Picture 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7" name="Picture 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8" name="Picture 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29" name="Picture 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0" name="Picture 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1" name="Picture 1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2" name="Picture 1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3" name="Picture 1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4" name="Picture 1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5" name="Picture 1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6" name="Picture 1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7" name="Picture 1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8" name="Picture 1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39" name="Picture 1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0" name="Picture 1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1" name="Picture 2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2" name="Picture 2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3" name="Picture 2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4" name="Picture 23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5" name="Picture 24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6" name="Picture 25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7" name="Picture 26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8" name="Picture 27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49" name="Picture 28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0" name="Picture 29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1" name="Picture 30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2" name="Picture 31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53" name="Picture 32" descr="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15</xdr:col>
      <xdr:colOff>0</xdr:colOff>
      <xdr:row>26</xdr:row>
      <xdr:rowOff>19050</xdr:rowOff>
    </xdr:to>
    <xdr:graphicFrame>
      <xdr:nvGraphicFramePr>
        <xdr:cNvPr id="1" name="Диаграмма 2"/>
        <xdr:cNvGraphicFramePr/>
      </xdr:nvGraphicFramePr>
      <xdr:xfrm>
        <a:off x="3514725" y="0"/>
        <a:ext cx="71818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16</xdr:col>
      <xdr:colOff>28575</xdr:colOff>
      <xdr:row>15</xdr:row>
      <xdr:rowOff>200025</xdr:rowOff>
    </xdr:to>
    <xdr:graphicFrame>
      <xdr:nvGraphicFramePr>
        <xdr:cNvPr id="1" name="Диаграмма 1"/>
        <xdr:cNvGraphicFramePr/>
      </xdr:nvGraphicFramePr>
      <xdr:xfrm>
        <a:off x="8267700" y="0"/>
        <a:ext cx="497205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752475</xdr:colOff>
      <xdr:row>14</xdr:row>
      <xdr:rowOff>9525</xdr:rowOff>
    </xdr:from>
    <xdr:to>
      <xdr:col>13</xdr:col>
      <xdr:colOff>742950</xdr:colOff>
      <xdr:row>20</xdr:row>
      <xdr:rowOff>19050</xdr:rowOff>
    </xdr:to>
    <xdr:graphicFrame>
      <xdr:nvGraphicFramePr>
        <xdr:cNvPr id="2" name="Диаграмма 16"/>
        <xdr:cNvGraphicFramePr/>
      </xdr:nvGraphicFramePr>
      <xdr:xfrm>
        <a:off x="5943600" y="3333750"/>
        <a:ext cx="4905375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0</xdr:rowOff>
    </xdr:from>
    <xdr:to>
      <xdr:col>9</xdr:col>
      <xdr:colOff>0</xdr:colOff>
      <xdr:row>17</xdr:row>
      <xdr:rowOff>133350</xdr:rowOff>
    </xdr:to>
    <xdr:graphicFrame>
      <xdr:nvGraphicFramePr>
        <xdr:cNvPr id="1" name="Диаграмма 1025"/>
        <xdr:cNvGraphicFramePr/>
      </xdr:nvGraphicFramePr>
      <xdr:xfrm>
        <a:off x="4791075" y="0"/>
        <a:ext cx="66484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9525</xdr:colOff>
      <xdr:row>17</xdr:row>
      <xdr:rowOff>66675</xdr:rowOff>
    </xdr:to>
    <xdr:graphicFrame>
      <xdr:nvGraphicFramePr>
        <xdr:cNvPr id="2" name="Диаграмма 1026"/>
        <xdr:cNvGraphicFramePr/>
      </xdr:nvGraphicFramePr>
      <xdr:xfrm>
        <a:off x="0" y="0"/>
        <a:ext cx="66770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</xdr:row>
      <xdr:rowOff>9525</xdr:rowOff>
    </xdr:from>
    <xdr:to>
      <xdr:col>14</xdr:col>
      <xdr:colOff>1247775</xdr:colOff>
      <xdr:row>26</xdr:row>
      <xdr:rowOff>0</xdr:rowOff>
    </xdr:to>
    <xdr:graphicFrame>
      <xdr:nvGraphicFramePr>
        <xdr:cNvPr id="1" name="Диаграмма 13"/>
        <xdr:cNvGraphicFramePr/>
      </xdr:nvGraphicFramePr>
      <xdr:xfrm>
        <a:off x="10229850" y="266700"/>
        <a:ext cx="8572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38100</xdr:rowOff>
    </xdr:from>
    <xdr:to>
      <xdr:col>6</xdr:col>
      <xdr:colOff>0</xdr:colOff>
      <xdr:row>40</xdr:row>
      <xdr:rowOff>152400</xdr:rowOff>
    </xdr:to>
    <xdr:graphicFrame>
      <xdr:nvGraphicFramePr>
        <xdr:cNvPr id="2" name="Диаграмма 14"/>
        <xdr:cNvGraphicFramePr/>
      </xdr:nvGraphicFramePr>
      <xdr:xfrm>
        <a:off x="0" y="3829050"/>
        <a:ext cx="7019925" cy="4000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990600</xdr:colOff>
      <xdr:row>41</xdr:row>
      <xdr:rowOff>0</xdr:rowOff>
    </xdr:from>
    <xdr:to>
      <xdr:col>8</xdr:col>
      <xdr:colOff>9525</xdr:colOff>
      <xdr:row>53</xdr:row>
      <xdr:rowOff>95250</xdr:rowOff>
    </xdr:to>
    <xdr:graphicFrame>
      <xdr:nvGraphicFramePr>
        <xdr:cNvPr id="3" name="Диаграмма 16"/>
        <xdr:cNvGraphicFramePr/>
      </xdr:nvGraphicFramePr>
      <xdr:xfrm>
        <a:off x="3781425" y="7839075"/>
        <a:ext cx="538162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9525</xdr:rowOff>
    </xdr:from>
    <xdr:to>
      <xdr:col>6</xdr:col>
      <xdr:colOff>0</xdr:colOff>
      <xdr:row>94</xdr:row>
      <xdr:rowOff>28575</xdr:rowOff>
    </xdr:to>
    <xdr:graphicFrame>
      <xdr:nvGraphicFramePr>
        <xdr:cNvPr id="4" name="Диаграмма 20"/>
        <xdr:cNvGraphicFramePr/>
      </xdr:nvGraphicFramePr>
      <xdr:xfrm>
        <a:off x="0" y="14535150"/>
        <a:ext cx="7019925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9525</xdr:colOff>
      <xdr:row>95</xdr:row>
      <xdr:rowOff>28575</xdr:rowOff>
    </xdr:from>
    <xdr:to>
      <xdr:col>8</xdr:col>
      <xdr:colOff>9525</xdr:colOff>
      <xdr:row>110</xdr:row>
      <xdr:rowOff>0</xdr:rowOff>
    </xdr:to>
    <xdr:graphicFrame>
      <xdr:nvGraphicFramePr>
        <xdr:cNvPr id="5" name="Диаграмма 21"/>
        <xdr:cNvGraphicFramePr/>
      </xdr:nvGraphicFramePr>
      <xdr:xfrm>
        <a:off x="3848100" y="18630900"/>
        <a:ext cx="53149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1000125</xdr:colOff>
      <xdr:row>26</xdr:row>
      <xdr:rowOff>47625</xdr:rowOff>
    </xdr:from>
    <xdr:to>
      <xdr:col>14</xdr:col>
      <xdr:colOff>1314450</xdr:colOff>
      <xdr:row>49</xdr:row>
      <xdr:rowOff>28575</xdr:rowOff>
    </xdr:to>
    <xdr:graphicFrame>
      <xdr:nvGraphicFramePr>
        <xdr:cNvPr id="6" name="Диаграмма 613"/>
        <xdr:cNvGraphicFramePr/>
      </xdr:nvGraphicFramePr>
      <xdr:xfrm>
        <a:off x="10153650" y="5457825"/>
        <a:ext cx="8715375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28575</xdr:rowOff>
    </xdr:from>
    <xdr:to>
      <xdr:col>15</xdr:col>
      <xdr:colOff>209550</xdr:colOff>
      <xdr:row>12</xdr:row>
      <xdr:rowOff>47625</xdr:rowOff>
    </xdr:to>
    <xdr:graphicFrame>
      <xdr:nvGraphicFramePr>
        <xdr:cNvPr id="1" name="Диаграмма 5"/>
        <xdr:cNvGraphicFramePr/>
      </xdr:nvGraphicFramePr>
      <xdr:xfrm>
        <a:off x="6038850" y="28575"/>
        <a:ext cx="90963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15</xdr:row>
      <xdr:rowOff>28575</xdr:rowOff>
    </xdr:from>
    <xdr:to>
      <xdr:col>14</xdr:col>
      <xdr:colOff>9525</xdr:colOff>
      <xdr:row>27</xdr:row>
      <xdr:rowOff>152400</xdr:rowOff>
    </xdr:to>
    <xdr:graphicFrame>
      <xdr:nvGraphicFramePr>
        <xdr:cNvPr id="2" name="Диаграмма 131"/>
        <xdr:cNvGraphicFramePr/>
      </xdr:nvGraphicFramePr>
      <xdr:xfrm>
        <a:off x="6029325" y="3133725"/>
        <a:ext cx="81629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771525</xdr:colOff>
      <xdr:row>0</xdr:row>
      <xdr:rowOff>0</xdr:rowOff>
    </xdr:from>
    <xdr:to>
      <xdr:col>27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16125825" y="0"/>
        <a:ext cx="6457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14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6438900" y="0"/>
        <a:ext cx="7715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371475</xdr:colOff>
      <xdr:row>0</xdr:row>
      <xdr:rowOff>0</xdr:rowOff>
    </xdr:from>
    <xdr:to>
      <xdr:col>12</xdr:col>
      <xdr:colOff>161925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7848600" y="0"/>
        <a:ext cx="49720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200025</xdr:colOff>
      <xdr:row>0</xdr:row>
      <xdr:rowOff>0</xdr:rowOff>
    </xdr:from>
    <xdr:to>
      <xdr:col>18</xdr:col>
      <xdr:colOff>542925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2858750" y="0"/>
        <a:ext cx="4505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9525</xdr:rowOff>
    </xdr:from>
    <xdr:to>
      <xdr:col>4</xdr:col>
      <xdr:colOff>1228725</xdr:colOff>
      <xdr:row>41</xdr:row>
      <xdr:rowOff>0</xdr:rowOff>
    </xdr:to>
    <xdr:graphicFrame>
      <xdr:nvGraphicFramePr>
        <xdr:cNvPr id="6" name="Диаграмма 986"/>
        <xdr:cNvGraphicFramePr/>
      </xdr:nvGraphicFramePr>
      <xdr:xfrm>
        <a:off x="0" y="3895725"/>
        <a:ext cx="64293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13</xdr:row>
      <xdr:rowOff>0</xdr:rowOff>
    </xdr:from>
    <xdr:to>
      <xdr:col>12</xdr:col>
      <xdr:colOff>0</xdr:colOff>
      <xdr:row>39</xdr:row>
      <xdr:rowOff>57150</xdr:rowOff>
    </xdr:to>
    <xdr:graphicFrame>
      <xdr:nvGraphicFramePr>
        <xdr:cNvPr id="1" name="Диаграмма 6"/>
        <xdr:cNvGraphicFramePr/>
      </xdr:nvGraphicFramePr>
      <xdr:xfrm>
        <a:off x="7096125" y="2495550"/>
        <a:ext cx="77819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142875</xdr:rowOff>
    </xdr:from>
    <xdr:to>
      <xdr:col>7</xdr:col>
      <xdr:colOff>66675</xdr:colOff>
      <xdr:row>67</xdr:row>
      <xdr:rowOff>0</xdr:rowOff>
    </xdr:to>
    <xdr:graphicFrame>
      <xdr:nvGraphicFramePr>
        <xdr:cNvPr id="2" name="Диаграмма 7"/>
        <xdr:cNvGraphicFramePr/>
      </xdr:nvGraphicFramePr>
      <xdr:xfrm>
        <a:off x="0" y="6724650"/>
        <a:ext cx="775335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7</xdr:col>
      <xdr:colOff>123825</xdr:colOff>
      <xdr:row>39</xdr:row>
      <xdr:rowOff>104775</xdr:rowOff>
    </xdr:to>
    <xdr:graphicFrame>
      <xdr:nvGraphicFramePr>
        <xdr:cNvPr id="3" name="Диаграмма 8"/>
        <xdr:cNvGraphicFramePr/>
      </xdr:nvGraphicFramePr>
      <xdr:xfrm>
        <a:off x="0" y="2495550"/>
        <a:ext cx="78105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561975</xdr:colOff>
      <xdr:row>39</xdr:row>
      <xdr:rowOff>47625</xdr:rowOff>
    </xdr:from>
    <xdr:to>
      <xdr:col>12</xdr:col>
      <xdr:colOff>0</xdr:colOff>
      <xdr:row>67</xdr:row>
      <xdr:rowOff>28575</xdr:rowOff>
    </xdr:to>
    <xdr:graphicFrame>
      <xdr:nvGraphicFramePr>
        <xdr:cNvPr id="4" name="Диаграмма 9"/>
        <xdr:cNvGraphicFramePr/>
      </xdr:nvGraphicFramePr>
      <xdr:xfrm>
        <a:off x="7400925" y="6791325"/>
        <a:ext cx="7477125" cy="4524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266700</xdr:colOff>
      <xdr:row>83</xdr:row>
      <xdr:rowOff>0</xdr:rowOff>
    </xdr:from>
    <xdr:to>
      <xdr:col>6</xdr:col>
      <xdr:colOff>28575</xdr:colOff>
      <xdr:row>108</xdr:row>
      <xdr:rowOff>152400</xdr:rowOff>
    </xdr:to>
    <xdr:graphicFrame>
      <xdr:nvGraphicFramePr>
        <xdr:cNvPr id="5" name="Диаграмма 11"/>
        <xdr:cNvGraphicFramePr/>
      </xdr:nvGraphicFramePr>
      <xdr:xfrm>
        <a:off x="266700" y="14325600"/>
        <a:ext cx="7267575" cy="4200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Диаграмма 1"/>
        <xdr:cNvGraphicFramePr/>
      </xdr:nvGraphicFramePr>
      <xdr:xfrm>
        <a:off x="447675" y="0"/>
        <a:ext cx="1043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609600</xdr:colOff>
      <xdr:row>0</xdr:row>
      <xdr:rowOff>0</xdr:rowOff>
    </xdr:from>
    <xdr:to>
      <xdr:col>34</xdr:col>
      <xdr:colOff>276225</xdr:colOff>
      <xdr:row>0</xdr:row>
      <xdr:rowOff>0</xdr:rowOff>
    </xdr:to>
    <xdr:graphicFrame>
      <xdr:nvGraphicFramePr>
        <xdr:cNvPr id="2" name="Диаграмма 2"/>
        <xdr:cNvGraphicFramePr/>
      </xdr:nvGraphicFramePr>
      <xdr:xfrm>
        <a:off x="21536025" y="0"/>
        <a:ext cx="688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466725</xdr:colOff>
      <xdr:row>0</xdr:row>
      <xdr:rowOff>0</xdr:rowOff>
    </xdr:from>
    <xdr:to>
      <xdr:col>21</xdr:col>
      <xdr:colOff>142875</xdr:colOff>
      <xdr:row>0</xdr:row>
      <xdr:rowOff>0</xdr:rowOff>
    </xdr:to>
    <xdr:graphicFrame>
      <xdr:nvGraphicFramePr>
        <xdr:cNvPr id="3" name="Диаграмма 3"/>
        <xdr:cNvGraphicFramePr/>
      </xdr:nvGraphicFramePr>
      <xdr:xfrm>
        <a:off x="12963525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390525</xdr:colOff>
      <xdr:row>0</xdr:row>
      <xdr:rowOff>0</xdr:rowOff>
    </xdr:from>
    <xdr:to>
      <xdr:col>19</xdr:col>
      <xdr:colOff>180975</xdr:colOff>
      <xdr:row>0</xdr:row>
      <xdr:rowOff>0</xdr:rowOff>
    </xdr:to>
    <xdr:graphicFrame>
      <xdr:nvGraphicFramePr>
        <xdr:cNvPr id="4" name="Диаграмма 4"/>
        <xdr:cNvGraphicFramePr/>
      </xdr:nvGraphicFramePr>
      <xdr:xfrm>
        <a:off x="14620875" y="0"/>
        <a:ext cx="4048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95250</xdr:colOff>
      <xdr:row>0</xdr:row>
      <xdr:rowOff>0</xdr:rowOff>
    </xdr:from>
    <xdr:to>
      <xdr:col>23</xdr:col>
      <xdr:colOff>371475</xdr:colOff>
      <xdr:row>0</xdr:row>
      <xdr:rowOff>0</xdr:rowOff>
    </xdr:to>
    <xdr:graphicFrame>
      <xdr:nvGraphicFramePr>
        <xdr:cNvPr id="5" name="Диаграмма 5"/>
        <xdr:cNvGraphicFramePr/>
      </xdr:nvGraphicFramePr>
      <xdr:xfrm>
        <a:off x="17364075" y="0"/>
        <a:ext cx="3933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771525</xdr:colOff>
      <xdr:row>0</xdr:row>
      <xdr:rowOff>0</xdr:rowOff>
    </xdr:from>
    <xdr:to>
      <xdr:col>23</xdr:col>
      <xdr:colOff>276225</xdr:colOff>
      <xdr:row>0</xdr:row>
      <xdr:rowOff>0</xdr:rowOff>
    </xdr:to>
    <xdr:graphicFrame>
      <xdr:nvGraphicFramePr>
        <xdr:cNvPr id="6" name="Диаграмма 6"/>
        <xdr:cNvGraphicFramePr/>
      </xdr:nvGraphicFramePr>
      <xdr:xfrm>
        <a:off x="14135100" y="0"/>
        <a:ext cx="7067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133350</xdr:colOff>
      <xdr:row>0</xdr:row>
      <xdr:rowOff>19050</xdr:rowOff>
    </xdr:from>
    <xdr:to>
      <xdr:col>9</xdr:col>
      <xdr:colOff>838200</xdr:colOff>
      <xdr:row>17</xdr:row>
      <xdr:rowOff>28575</xdr:rowOff>
    </xdr:to>
    <xdr:graphicFrame>
      <xdr:nvGraphicFramePr>
        <xdr:cNvPr id="7" name="Диаграмма 7"/>
        <xdr:cNvGraphicFramePr/>
      </xdr:nvGraphicFramePr>
      <xdr:xfrm>
        <a:off x="5438775" y="19050"/>
        <a:ext cx="6162675" cy="4419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0\Q3%202010\Q4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&#1084;&#1073;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90;17-4-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0;&#1088;&#1093;&#1110;&#1074;\&#1076;17-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2.1-2.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5;&#1044;-&#1096;&#1072;&#1073;&#1083;&#1086;&#1085;1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MyDoc\&#1052;&#1086;&#1080;%20&#1092;&#1072;&#1081;&#1083;&#1080;\&#1040;&#1088;&#1093;&#1080;&#1074;\&#1057;&#1090;&#1072;&#1088;&#1080;&#1081;%20&#1084;&#1110;&#1078;&#1073;&#1072;&#1085;&#1082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vrylyuk\&#1056;&#1072;&#1073;&#1086;&#1095;&#1080;&#1081;%20&#1089;&#1090;&#1086;&#1083;\&#1040;&#1085;&#1072;&#1089;&#1090;&#1072;&#1089;&#1080;&#1103;%20&#1043;&#1072;&#1074;&#1088;&#1080;&#1083;&#1102;&#1082;\&#1040;&#1053;&#1040;&#1051;&#1030;&#1058;&#1048;&#1050;&#1040;%20&#1056;&#1048;&#1053;&#1050;&#1059;\&#1050;&#1074;&#1072;&#1088;&#1090;&#1072;&#1083;&#1100;&#1085;&#1110;%20&#1079;&#1074;&#1110;&#1090;&#1080;\2011\Q4%202011\Q2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OPER_D\ALG\grm_tmak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Види_фондів"/>
      <sheetName val="За регіонами"/>
      <sheetName val="Активи"/>
      <sheetName val="Sasha_2_за галузями"/>
      <sheetName val="По отраслям (невенчур)"/>
      <sheetName val="Структура активов"/>
      <sheetName val="Популярні ЦП"/>
      <sheetName val="Список ПФТС"/>
      <sheetName val="PFTS rating_2009"/>
      <sheetName val="Юр_Физ_серт"/>
      <sheetName val="Доходність"/>
      <sheetName val="Доходність (2)"/>
      <sheetName val="Золото+депози_рік_2006-2009"/>
      <sheetName val="Ренкінг_за_дох_Відкр"/>
      <sheetName val="Ренкінг_за_дох_Інтерв"/>
      <sheetName val="Ренкінг_за_ВЧА_Інтерв"/>
      <sheetName val="Ренкінг_за_дох_Закр"/>
      <sheetName val="Ренкінг_за_ВЧА_Відк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2"/>
      <sheetName val="2.1"/>
      <sheetName val="2.3"/>
      <sheetName val="#ССЫЛКА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</sheetNames>
    <sheetDataSet>
      <sheetData sheetId="7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> Усього</v>
          </cell>
          <cell r="B8">
            <v>37384.2178</v>
          </cell>
          <cell r="C8">
            <v>17870.7648</v>
          </cell>
          <cell r="D8">
            <v>13842.7415</v>
          </cell>
          <cell r="E8">
            <v>4028.0233000000003</v>
          </cell>
          <cell r="F8">
            <v>19513.453</v>
          </cell>
          <cell r="G8">
            <v>9034.2363</v>
          </cell>
          <cell r="H8">
            <v>11565.780200000001</v>
          </cell>
          <cell r="I8">
            <v>5321.7</v>
          </cell>
          <cell r="J8">
            <v>7947.672799999999</v>
          </cell>
          <cell r="K8">
            <v>3712.5363</v>
          </cell>
        </row>
        <row r="10">
          <cell r="A10" t="str">
            <v>1. Кошти суб'єктів господарювання</v>
          </cell>
          <cell r="B10">
            <v>18381.9248</v>
          </cell>
          <cell r="C10">
            <v>12909.1414</v>
          </cell>
          <cell r="D10">
            <v>10351.247</v>
          </cell>
          <cell r="E10">
            <v>2557.8944</v>
          </cell>
          <cell r="F10">
            <v>5472.7834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670.7361</v>
          </cell>
        </row>
        <row r="11">
          <cell r="A11" t="str">
            <v>01*</v>
          </cell>
          <cell r="B11">
            <v>471.2465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</v>
          </cell>
          <cell r="H11">
            <v>101.0972</v>
          </cell>
          <cell r="I11">
            <v>27.0085</v>
          </cell>
          <cell r="J11">
            <v>4.703600000000001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</v>
          </cell>
          <cell r="G12">
            <v>0</v>
          </cell>
          <cell r="H12">
            <v>0.1705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24.5387</v>
          </cell>
          <cell r="F13">
            <v>105.9713</v>
          </cell>
          <cell r="G13">
            <v>28.4323</v>
          </cell>
          <cell r="H13">
            <v>101.2677</v>
          </cell>
          <cell r="I13">
            <v>27.0085</v>
          </cell>
          <cell r="J13">
            <v>4.703600000000001</v>
          </cell>
          <cell r="K13">
            <v>1.4238</v>
          </cell>
        </row>
        <row r="14">
          <cell r="A14" t="str">
            <v>05*</v>
          </cell>
          <cell r="B14">
            <v>8.7887</v>
          </cell>
          <cell r="C14">
            <v>6.8928</v>
          </cell>
          <cell r="D14">
            <v>5.8215</v>
          </cell>
          <cell r="E14">
            <v>1.0713</v>
          </cell>
          <cell r="F14">
            <v>1.8959000000000001</v>
          </cell>
          <cell r="G14">
            <v>0.0579</v>
          </cell>
          <cell r="H14">
            <v>1.8959000000000001</v>
          </cell>
          <cell r="I14">
            <v>0.0579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</v>
          </cell>
          <cell r="C15">
            <v>6.8928</v>
          </cell>
          <cell r="D15">
            <v>5.8215</v>
          </cell>
          <cell r="E15">
            <v>1.0713</v>
          </cell>
          <cell r="F15">
            <v>1.8959000000000001</v>
          </cell>
          <cell r="G15">
            <v>0.0579</v>
          </cell>
          <cell r="H15">
            <v>1.8959000000000001</v>
          </cell>
          <cell r="I15">
            <v>0.0579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</v>
          </cell>
          <cell r="C16">
            <v>33.8288</v>
          </cell>
          <cell r="D16">
            <v>30.6092</v>
          </cell>
          <cell r="E16">
            <v>3.2196000000000002</v>
          </cell>
          <cell r="F16">
            <v>58.4732</v>
          </cell>
          <cell r="G16">
            <v>57.2511</v>
          </cell>
          <cell r="H16">
            <v>3.9596</v>
          </cell>
          <cell r="I16">
            <v>3.9271</v>
          </cell>
          <cell r="J16">
            <v>54.5136</v>
          </cell>
          <cell r="K16">
            <v>53.324</v>
          </cell>
        </row>
        <row r="17">
          <cell r="A17" t="str">
            <v>11*</v>
          </cell>
          <cell r="B17">
            <v>87.99370000000002</v>
          </cell>
          <cell r="C17">
            <v>38.5127</v>
          </cell>
          <cell r="D17">
            <v>31.207900000000002</v>
          </cell>
          <cell r="E17">
            <v>7.3048</v>
          </cell>
          <cell r="F17">
            <v>49.48100000000001</v>
          </cell>
          <cell r="G17">
            <v>8.3765</v>
          </cell>
          <cell r="H17">
            <v>38.020300000000006</v>
          </cell>
          <cell r="I17">
            <v>6.5223</v>
          </cell>
          <cell r="J17">
            <v>11.460700000000001</v>
          </cell>
          <cell r="K17">
            <v>1.8542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0.0055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</v>
          </cell>
          <cell r="C19">
            <v>16.1199</v>
          </cell>
          <cell r="D19">
            <v>5.9142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</v>
          </cell>
          <cell r="C20">
            <v>36.8626</v>
          </cell>
          <cell r="D20">
            <v>22.2717</v>
          </cell>
          <cell r="E20">
            <v>14.5909</v>
          </cell>
          <cell r="F20">
            <v>32.1773</v>
          </cell>
          <cell r="G20">
            <v>3.9039</v>
          </cell>
          <cell r="H20">
            <v>12.8971</v>
          </cell>
          <cell r="I20">
            <v>1.2206</v>
          </cell>
          <cell r="J20">
            <v>19.2802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</v>
          </cell>
          <cell r="G21">
            <v>70.14150000000001</v>
          </cell>
          <cell r="H21">
            <v>56.32250000000001</v>
          </cell>
          <cell r="I21">
            <v>12.28</v>
          </cell>
          <cell r="J21">
            <v>91.31219999999999</v>
          </cell>
          <cell r="K21">
            <v>57.8615</v>
          </cell>
        </row>
        <row r="22">
          <cell r="A22" t="str">
            <v>15*</v>
          </cell>
          <cell r="B22">
            <v>538.1360999999999</v>
          </cell>
          <cell r="C22">
            <v>350.9352</v>
          </cell>
          <cell r="D22">
            <v>260.241</v>
          </cell>
          <cell r="E22">
            <v>90.69420000000001</v>
          </cell>
          <cell r="F22">
            <v>187.2009</v>
          </cell>
          <cell r="G22">
            <v>39.3835</v>
          </cell>
          <cell r="H22">
            <v>149.98579999999998</v>
          </cell>
          <cell r="I22">
            <v>37.531099999999995</v>
          </cell>
          <cell r="J22">
            <v>37.21510000000001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</v>
          </cell>
          <cell r="E23">
            <v>1.4606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</v>
          </cell>
          <cell r="C24">
            <v>23.5714</v>
          </cell>
          <cell r="D24">
            <v>18.0061</v>
          </cell>
          <cell r="E24">
            <v>5.5653</v>
          </cell>
          <cell r="F24">
            <v>7.6262</v>
          </cell>
          <cell r="G24">
            <v>2.9686</v>
          </cell>
          <cell r="H24">
            <v>6.9745</v>
          </cell>
          <cell r="I24">
            <v>2.9120999999999997</v>
          </cell>
          <cell r="J24">
            <v>0.6517000000000001</v>
          </cell>
          <cell r="K24">
            <v>0.0565</v>
          </cell>
        </row>
        <row r="25">
          <cell r="A25" t="str">
            <v>18*</v>
          </cell>
          <cell r="B25">
            <v>35.1008</v>
          </cell>
          <cell r="C25">
            <v>29.7356</v>
          </cell>
          <cell r="D25">
            <v>19.564700000000002</v>
          </cell>
          <cell r="E25">
            <v>10.1709</v>
          </cell>
          <cell r="F25">
            <v>5.3652</v>
          </cell>
          <cell r="G25">
            <v>2.1891</v>
          </cell>
          <cell r="H25">
            <v>4.5759</v>
          </cell>
          <cell r="I25">
            <v>2.1891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</v>
          </cell>
          <cell r="C26">
            <v>7.7007</v>
          </cell>
          <cell r="D26">
            <v>6.2587</v>
          </cell>
          <cell r="E26">
            <v>1.442</v>
          </cell>
          <cell r="F26">
            <v>1.2367000000000001</v>
          </cell>
          <cell r="G26">
            <v>0.5955</v>
          </cell>
          <cell r="H26">
            <v>1.2314</v>
          </cell>
          <cell r="I26">
            <v>0.5955</v>
          </cell>
          <cell r="J26">
            <v>0.0053</v>
          </cell>
          <cell r="K26">
            <v>0</v>
          </cell>
        </row>
        <row r="27">
          <cell r="A27" t="str">
            <v>20*</v>
          </cell>
          <cell r="B27">
            <v>65.8729</v>
          </cell>
          <cell r="C27">
            <v>49.6239</v>
          </cell>
          <cell r="D27">
            <v>30.0029</v>
          </cell>
          <cell r="E27">
            <v>19.621</v>
          </cell>
          <cell r="F27">
            <v>16.249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9.5979</v>
          </cell>
          <cell r="K27">
            <v>1.1396</v>
          </cell>
        </row>
        <row r="28">
          <cell r="A28" t="str">
            <v>21*</v>
          </cell>
          <cell r="B28">
            <v>74.19229999999999</v>
          </cell>
          <cell r="C28">
            <v>25.8545</v>
          </cell>
          <cell r="D28">
            <v>20.9131</v>
          </cell>
          <cell r="E28">
            <v>4.941400000000001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34.934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45.2553</v>
          </cell>
          <cell r="G29">
            <v>20.4977</v>
          </cell>
          <cell r="H29">
            <v>35.3367</v>
          </cell>
          <cell r="I29">
            <v>16.0918</v>
          </cell>
          <cell r="J29">
            <v>9.9186</v>
          </cell>
          <cell r="K29">
            <v>4.4059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</v>
          </cell>
          <cell r="F30">
            <v>126.8872</v>
          </cell>
          <cell r="G30">
            <v>38.5007</v>
          </cell>
          <cell r="H30">
            <v>12.0882</v>
          </cell>
          <cell r="I30">
            <v>2.4605</v>
          </cell>
          <cell r="J30">
            <v>114.799</v>
          </cell>
          <cell r="K30">
            <v>36.0402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</v>
          </cell>
          <cell r="E31">
            <v>55.3641</v>
          </cell>
          <cell r="F31">
            <v>111.1729</v>
          </cell>
          <cell r="G31">
            <v>15.550999999999998</v>
          </cell>
          <cell r="H31">
            <v>80.55539999999999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5.023000000000001</v>
          </cell>
          <cell r="F32">
            <v>12.921100000000001</v>
          </cell>
          <cell r="G32">
            <v>3.8939999999999997</v>
          </cell>
          <cell r="H32">
            <v>8.2415</v>
          </cell>
          <cell r="I32">
            <v>0.3</v>
          </cell>
          <cell r="J32">
            <v>4.679600000000001</v>
          </cell>
          <cell r="K32">
            <v>3.594</v>
          </cell>
        </row>
        <row r="33">
          <cell r="A33" t="str">
            <v>26*</v>
          </cell>
          <cell r="B33">
            <v>188.3977</v>
          </cell>
          <cell r="C33">
            <v>94.5893</v>
          </cell>
          <cell r="D33">
            <v>76.71</v>
          </cell>
          <cell r="E33">
            <v>17.8793</v>
          </cell>
          <cell r="F33">
            <v>93.8084</v>
          </cell>
          <cell r="G33">
            <v>44.751999999999995</v>
          </cell>
          <cell r="H33">
            <v>78.7463</v>
          </cell>
          <cell r="I33">
            <v>43.593199999999996</v>
          </cell>
          <cell r="J33">
            <v>15.0621</v>
          </cell>
          <cell r="K33">
            <v>1.1588</v>
          </cell>
        </row>
        <row r="34">
          <cell r="A34" t="str">
            <v>27*</v>
          </cell>
          <cell r="B34">
            <v>241.1013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</v>
          </cell>
          <cell r="G34">
            <v>9.707</v>
          </cell>
          <cell r="H34">
            <v>7.0841</v>
          </cell>
          <cell r="I34">
            <v>3.6243000000000003</v>
          </cell>
          <cell r="J34">
            <v>49.658</v>
          </cell>
          <cell r="K34">
            <v>6.0827</v>
          </cell>
        </row>
        <row r="35">
          <cell r="A35" t="str">
            <v>28*</v>
          </cell>
          <cell r="B35">
            <v>71.8405</v>
          </cell>
          <cell r="C35">
            <v>51.762600000000006</v>
          </cell>
          <cell r="D35">
            <v>42.900400000000005</v>
          </cell>
          <cell r="E35">
            <v>8.8622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3.2167</v>
          </cell>
          <cell r="K35">
            <v>1.5272000000000001</v>
          </cell>
        </row>
        <row r="36">
          <cell r="A36" t="str">
            <v>29*</v>
          </cell>
          <cell r="B36">
            <v>591.8033</v>
          </cell>
          <cell r="C36">
            <v>289.76489999999995</v>
          </cell>
          <cell r="D36">
            <v>171.18929999999997</v>
          </cell>
          <cell r="E36">
            <v>118.5756</v>
          </cell>
          <cell r="F36">
            <v>302.0384</v>
          </cell>
          <cell r="G36">
            <v>140.36290000000002</v>
          </cell>
          <cell r="H36">
            <v>108.88210000000001</v>
          </cell>
          <cell r="I36">
            <v>49.7666</v>
          </cell>
          <cell r="J36">
            <v>193.15630000000002</v>
          </cell>
          <cell r="K36">
            <v>90.59630000000001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</v>
          </cell>
          <cell r="G37">
            <v>1.152</v>
          </cell>
          <cell r="H37">
            <v>5.3797</v>
          </cell>
          <cell r="I37">
            <v>1.152</v>
          </cell>
          <cell r="J37">
            <v>0.4586</v>
          </cell>
          <cell r="K37">
            <v>0</v>
          </cell>
        </row>
        <row r="38">
          <cell r="A38" t="str">
            <v>31*</v>
          </cell>
          <cell r="B38">
            <v>87.92670000000001</v>
          </cell>
          <cell r="C38">
            <v>66.37780000000001</v>
          </cell>
          <cell r="D38">
            <v>45.2428</v>
          </cell>
          <cell r="E38">
            <v>21.135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</v>
          </cell>
          <cell r="K38">
            <v>0</v>
          </cell>
        </row>
        <row r="39">
          <cell r="A39" t="str">
            <v>32*</v>
          </cell>
          <cell r="B39">
            <v>265.749</v>
          </cell>
          <cell r="C39">
            <v>109.9975</v>
          </cell>
          <cell r="D39">
            <v>26.5135</v>
          </cell>
          <cell r="E39">
            <v>83.48400000000001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</v>
          </cell>
          <cell r="J39">
            <v>119.1777</v>
          </cell>
          <cell r="K39">
            <v>30.6575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0.8935</v>
          </cell>
          <cell r="H40">
            <v>5.8908000000000005</v>
          </cell>
          <cell r="I40">
            <v>0.8935</v>
          </cell>
          <cell r="J40">
            <v>0.5822999999999999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68.71839999999999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36.1382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135.4962</v>
          </cell>
          <cell r="C42">
            <v>75.4906</v>
          </cell>
          <cell r="D42">
            <v>41.893</v>
          </cell>
          <cell r="E42">
            <v>33.5976</v>
          </cell>
          <cell r="F42">
            <v>60.0056</v>
          </cell>
          <cell r="G42">
            <v>16.4842</v>
          </cell>
          <cell r="H42">
            <v>28.1625</v>
          </cell>
          <cell r="I42">
            <v>12.176</v>
          </cell>
          <cell r="J42">
            <v>31.8431</v>
          </cell>
          <cell r="K42">
            <v>4.3082</v>
          </cell>
        </row>
        <row r="43">
          <cell r="A43" t="str">
            <v>36*</v>
          </cell>
          <cell r="B43">
            <v>51.9555</v>
          </cell>
          <cell r="C43">
            <v>44.4819</v>
          </cell>
          <cell r="D43">
            <v>36.633900000000004</v>
          </cell>
          <cell r="E43">
            <v>7.848000000000001</v>
          </cell>
          <cell r="F43">
            <v>7.473599999999999</v>
          </cell>
          <cell r="G43">
            <v>0.4218</v>
          </cell>
          <cell r="H43">
            <v>3.3102</v>
          </cell>
          <cell r="I43">
            <v>0.3951</v>
          </cell>
          <cell r="J43">
            <v>4.163399999999999</v>
          </cell>
          <cell r="K43">
            <v>0.026699999999999998</v>
          </cell>
        </row>
        <row r="44">
          <cell r="A44" t="str">
            <v>37*</v>
          </cell>
          <cell r="B44">
            <v>70.9265</v>
          </cell>
          <cell r="C44">
            <v>53.5334</v>
          </cell>
          <cell r="D44">
            <v>36.6652</v>
          </cell>
          <cell r="E44">
            <v>16.868199999999998</v>
          </cell>
          <cell r="F44">
            <v>17.3931</v>
          </cell>
          <cell r="G44">
            <v>4.862</v>
          </cell>
          <cell r="H44">
            <v>11.837299999999999</v>
          </cell>
          <cell r="I44">
            <v>3.6021</v>
          </cell>
          <cell r="J44">
            <v>5.5558000000000005</v>
          </cell>
          <cell r="K44">
            <v>1.2599</v>
          </cell>
        </row>
        <row r="45">
          <cell r="A45" t="str">
            <v>Обробна промисловість </v>
          </cell>
          <cell r="B45">
            <v>3514.9258999999997</v>
          </cell>
          <cell r="C45">
            <v>2145.2481</v>
          </cell>
          <cell r="D45">
            <v>1423.9004</v>
          </cell>
          <cell r="E45">
            <v>721.3476999999999</v>
          </cell>
          <cell r="F45">
            <v>1369.6778</v>
          </cell>
          <cell r="G45">
            <v>420.4497000000001</v>
          </cell>
          <cell r="H45">
            <v>685.2230999999999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</v>
          </cell>
          <cell r="C46">
            <v>494.3463</v>
          </cell>
          <cell r="D46">
            <v>479.13779999999997</v>
          </cell>
          <cell r="E46">
            <v>15.2085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17.1088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638.5572</v>
          </cell>
          <cell r="C48">
            <v>515.1022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</v>
          </cell>
        </row>
        <row r="49">
          <cell r="A49" t="str">
            <v>45*</v>
          </cell>
          <cell r="B49">
            <v>860.1429999999999</v>
          </cell>
          <cell r="C49">
            <v>706.6809999999999</v>
          </cell>
          <cell r="D49">
            <v>659.6705</v>
          </cell>
          <cell r="E49">
            <v>47.0105</v>
          </cell>
          <cell r="F49">
            <v>153.462</v>
          </cell>
          <cell r="G49">
            <v>45.2158</v>
          </cell>
          <cell r="H49">
            <v>134.08589999999998</v>
          </cell>
          <cell r="I49">
            <v>42.3656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</v>
          </cell>
          <cell r="C50">
            <v>706.6809999999999</v>
          </cell>
          <cell r="D50">
            <v>659.6705</v>
          </cell>
          <cell r="E50">
            <v>47.0105</v>
          </cell>
          <cell r="F50">
            <v>153.462</v>
          </cell>
          <cell r="G50">
            <v>45.2158</v>
          </cell>
          <cell r="H50">
            <v>134.08589999999998</v>
          </cell>
          <cell r="I50">
            <v>42.3656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252.3757</v>
          </cell>
          <cell r="C51">
            <v>218.3261</v>
          </cell>
          <cell r="D51">
            <v>197.4096</v>
          </cell>
          <cell r="E51">
            <v>20.9165</v>
          </cell>
          <cell r="F51">
            <v>34.0496</v>
          </cell>
          <cell r="G51">
            <v>7.0783000000000005</v>
          </cell>
          <cell r="H51">
            <v>27.116</v>
          </cell>
          <cell r="I51">
            <v>6.945</v>
          </cell>
          <cell r="J51">
            <v>6.9336</v>
          </cell>
          <cell r="K51">
            <v>0.1333</v>
          </cell>
        </row>
        <row r="52">
          <cell r="A52" t="str">
            <v>51*</v>
          </cell>
          <cell r="B52">
            <v>4008.9106</v>
          </cell>
          <cell r="C52">
            <v>2894.7381</v>
          </cell>
          <cell r="D52">
            <v>2526.8974</v>
          </cell>
          <cell r="E52">
            <v>367.8407</v>
          </cell>
          <cell r="F52">
            <v>1114.1725000000001</v>
          </cell>
          <cell r="G52">
            <v>370.4117</v>
          </cell>
          <cell r="H52">
            <v>852.6956</v>
          </cell>
          <cell r="I52">
            <v>269.5387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341.8597</v>
          </cell>
          <cell r="D53">
            <v>326.6298</v>
          </cell>
          <cell r="E53">
            <v>15.2299</v>
          </cell>
          <cell r="F53">
            <v>49.965199999999996</v>
          </cell>
          <cell r="G53">
            <v>12.3136</v>
          </cell>
          <cell r="H53">
            <v>43.3531</v>
          </cell>
          <cell r="I53">
            <v>6.7688999999999995</v>
          </cell>
          <cell r="J53">
            <v>6.612100000000001</v>
          </cell>
          <cell r="K53">
            <v>5.5447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</v>
          </cell>
          <cell r="C54">
            <v>3454.9239</v>
          </cell>
          <cell r="D54">
            <v>3050.9368</v>
          </cell>
          <cell r="E54">
            <v>403.9871</v>
          </cell>
          <cell r="F54">
            <v>1198.1873000000003</v>
          </cell>
          <cell r="G54">
            <v>389.8036</v>
          </cell>
          <cell r="H54">
            <v>923.1647</v>
          </cell>
          <cell r="I54">
            <v>283.2526</v>
          </cell>
          <cell r="J54">
            <v>275.0226</v>
          </cell>
          <cell r="K54">
            <v>106.55100000000002</v>
          </cell>
        </row>
        <row r="55">
          <cell r="A55" t="str">
            <v>55*</v>
          </cell>
          <cell r="B55">
            <v>74.5226</v>
          </cell>
          <cell r="C55">
            <v>62.8219</v>
          </cell>
          <cell r="D55">
            <v>48.5529</v>
          </cell>
          <cell r="E55">
            <v>14.268999999999998</v>
          </cell>
          <cell r="F55">
            <v>11.7007</v>
          </cell>
          <cell r="G55">
            <v>2.3813</v>
          </cell>
          <cell r="H55">
            <v>7.9574</v>
          </cell>
          <cell r="I55">
            <v>2.3813</v>
          </cell>
          <cell r="J55">
            <v>3.7433</v>
          </cell>
          <cell r="K55">
            <v>0</v>
          </cell>
        </row>
        <row r="56">
          <cell r="A56" t="str">
            <v>Готелі та ресторани</v>
          </cell>
          <cell r="B56">
            <v>74.5226</v>
          </cell>
          <cell r="C56">
            <v>62.8219</v>
          </cell>
          <cell r="D56">
            <v>48.5529</v>
          </cell>
          <cell r="E56">
            <v>14.268999999999998</v>
          </cell>
          <cell r="F56">
            <v>11.7007</v>
          </cell>
          <cell r="G56">
            <v>2.3813</v>
          </cell>
          <cell r="H56">
            <v>7.9574</v>
          </cell>
          <cell r="I56">
            <v>2.3813</v>
          </cell>
          <cell r="J56">
            <v>3.7433</v>
          </cell>
          <cell r="K56">
            <v>0</v>
          </cell>
        </row>
        <row r="57">
          <cell r="A57" t="str">
            <v>60*</v>
          </cell>
          <cell r="B57">
            <v>438.3474</v>
          </cell>
          <cell r="C57">
            <v>372.928</v>
          </cell>
          <cell r="D57">
            <v>177.738</v>
          </cell>
          <cell r="E57">
            <v>195.19</v>
          </cell>
          <cell r="F57">
            <v>65.4194</v>
          </cell>
          <cell r="G57">
            <v>47.499199999999995</v>
          </cell>
          <cell r="H57">
            <v>21.9203</v>
          </cell>
          <cell r="I57">
            <v>7.451</v>
          </cell>
          <cell r="J57">
            <v>43.4991</v>
          </cell>
          <cell r="K57">
            <v>40.048199999999994</v>
          </cell>
        </row>
        <row r="58">
          <cell r="A58" t="str">
            <v>61*</v>
          </cell>
          <cell r="B58">
            <v>185.153</v>
          </cell>
          <cell r="C58">
            <v>119.3993</v>
          </cell>
          <cell r="D58">
            <v>17.384900000000002</v>
          </cell>
          <cell r="E58">
            <v>102.0144</v>
          </cell>
          <cell r="F58">
            <v>65.7537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</v>
          </cell>
          <cell r="C59">
            <v>50.3884</v>
          </cell>
          <cell r="D59">
            <v>12.8469</v>
          </cell>
          <cell r="E59">
            <v>37.5415</v>
          </cell>
          <cell r="F59">
            <v>14.504199999999999</v>
          </cell>
          <cell r="G59">
            <v>6.4824</v>
          </cell>
          <cell r="H59">
            <v>3.6321999999999997</v>
          </cell>
          <cell r="I59">
            <v>1.15</v>
          </cell>
          <cell r="J59">
            <v>10.872</v>
          </cell>
          <cell r="K59">
            <v>5.3324</v>
          </cell>
        </row>
        <row r="60">
          <cell r="A60" t="str">
            <v>63*</v>
          </cell>
          <cell r="B60">
            <v>466.2171</v>
          </cell>
          <cell r="C60">
            <v>323.7753</v>
          </cell>
          <cell r="D60">
            <v>149.5196</v>
          </cell>
          <cell r="E60">
            <v>174.2557</v>
          </cell>
          <cell r="F60">
            <v>142.4418</v>
          </cell>
          <cell r="G60">
            <v>64.036</v>
          </cell>
          <cell r="H60">
            <v>68.12339999999999</v>
          </cell>
          <cell r="I60">
            <v>34.2829</v>
          </cell>
          <cell r="J60">
            <v>74.31840000000001</v>
          </cell>
          <cell r="K60">
            <v>29.7531</v>
          </cell>
        </row>
        <row r="61">
          <cell r="A61" t="str">
            <v>64*</v>
          </cell>
          <cell r="B61">
            <v>1200.9297</v>
          </cell>
          <cell r="C61">
            <v>1105.8326</v>
          </cell>
          <cell r="D61">
            <v>984.7554</v>
          </cell>
          <cell r="E61">
            <v>121.0772</v>
          </cell>
          <cell r="F61">
            <v>95.0971</v>
          </cell>
          <cell r="G61">
            <v>41.7877</v>
          </cell>
          <cell r="H61">
            <v>27.5639</v>
          </cell>
          <cell r="I61">
            <v>2.3527</v>
          </cell>
          <cell r="J61">
            <v>67.5332</v>
          </cell>
          <cell r="K61">
            <v>39.435</v>
          </cell>
        </row>
        <row r="62">
          <cell r="A62" t="str">
            <v>Транспорт</v>
          </cell>
          <cell r="B62">
            <v>2355.5398</v>
          </cell>
          <cell r="C62">
            <v>1972.3236</v>
          </cell>
          <cell r="D62">
            <v>1342.2448</v>
          </cell>
          <cell r="E62">
            <v>630.0788</v>
          </cell>
          <cell r="F62">
            <v>383.2162</v>
          </cell>
          <cell r="G62">
            <v>174.1164</v>
          </cell>
          <cell r="H62">
            <v>139.7308</v>
          </cell>
          <cell r="I62">
            <v>46.9366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36.9096</v>
          </cell>
          <cell r="F63">
            <v>176.5411</v>
          </cell>
          <cell r="G63">
            <v>64.1147</v>
          </cell>
          <cell r="H63">
            <v>100.5642</v>
          </cell>
          <cell r="I63">
            <v>57.962199999999996</v>
          </cell>
          <cell r="J63">
            <v>75.9769</v>
          </cell>
          <cell r="K63">
            <v>6.1525</v>
          </cell>
        </row>
        <row r="64">
          <cell r="A64" t="str">
            <v>66*</v>
          </cell>
          <cell r="B64">
            <v>1433.1277</v>
          </cell>
          <cell r="C64">
            <v>911.1809</v>
          </cell>
          <cell r="D64">
            <v>789.3856</v>
          </cell>
          <cell r="E64">
            <v>121.7953</v>
          </cell>
          <cell r="F64">
            <v>521.9467999999999</v>
          </cell>
          <cell r="G64">
            <v>216.69299999999998</v>
          </cell>
          <cell r="H64">
            <v>449.109</v>
          </cell>
          <cell r="I64">
            <v>176.0453</v>
          </cell>
          <cell r="J64">
            <v>72.8378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</v>
          </cell>
          <cell r="G65">
            <v>95.86770000000001</v>
          </cell>
          <cell r="H65">
            <v>210.4995</v>
          </cell>
          <cell r="I65">
            <v>86.7155</v>
          </cell>
          <cell r="J65">
            <v>17.0976</v>
          </cell>
          <cell r="K65">
            <v>9.1522</v>
          </cell>
        </row>
        <row r="66">
          <cell r="A66" t="str">
            <v>Фінансова діяльність</v>
          </cell>
          <cell r="B66">
            <v>2045.6861</v>
          </cell>
          <cell r="C66">
            <v>1119.6010999999999</v>
          </cell>
          <cell r="D66">
            <v>944.8716</v>
          </cell>
          <cell r="E66">
            <v>174.7295</v>
          </cell>
          <cell r="F66">
            <v>926.085</v>
          </cell>
          <cell r="G66">
            <v>376.67539999999997</v>
          </cell>
          <cell r="H66">
            <v>760.1727</v>
          </cell>
          <cell r="I66">
            <v>320.723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</v>
          </cell>
          <cell r="G67">
            <v>39.4166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24.554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1.0552</v>
          </cell>
          <cell r="F68">
            <v>6.0966000000000005</v>
          </cell>
          <cell r="G68">
            <v>2.3744</v>
          </cell>
          <cell r="H68">
            <v>5.7898000000000005</v>
          </cell>
          <cell r="I68">
            <v>2.3744</v>
          </cell>
          <cell r="J68">
            <v>0.3068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</v>
          </cell>
          <cell r="D69">
            <v>70.302</v>
          </cell>
          <cell r="E69">
            <v>15.7435</v>
          </cell>
          <cell r="F69">
            <v>35.3278</v>
          </cell>
          <cell r="G69">
            <v>13.0351</v>
          </cell>
          <cell r="H69">
            <v>32.2424</v>
          </cell>
          <cell r="I69">
            <v>11.4969</v>
          </cell>
          <cell r="J69">
            <v>3.0854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</v>
          </cell>
          <cell r="D70">
            <v>199.7363</v>
          </cell>
          <cell r="E70">
            <v>257.7396</v>
          </cell>
          <cell r="F70">
            <v>213.7241</v>
          </cell>
          <cell r="G70">
            <v>77.5277</v>
          </cell>
          <cell r="H70">
            <v>86.08919999999999</v>
          </cell>
          <cell r="I70">
            <v>45.1977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772.5069</v>
          </cell>
          <cell r="C71">
            <v>495.0069</v>
          </cell>
          <cell r="D71">
            <v>420.8733</v>
          </cell>
          <cell r="E71">
            <v>74.1336</v>
          </cell>
          <cell r="F71">
            <v>277.5</v>
          </cell>
          <cell r="G71">
            <v>129.9489</v>
          </cell>
          <cell r="H71">
            <v>174.994</v>
          </cell>
          <cell r="I71">
            <v>69.4598</v>
          </cell>
          <cell r="J71">
            <v>102.506</v>
          </cell>
          <cell r="K71">
            <v>60.4891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</v>
          </cell>
          <cell r="E72">
            <v>358.9324</v>
          </cell>
          <cell r="F72">
            <v>610.9767999999999</v>
          </cell>
          <cell r="G72">
            <v>262.3027</v>
          </cell>
          <cell r="H72">
            <v>338.2116</v>
          </cell>
          <cell r="I72">
            <v>143.3914</v>
          </cell>
          <cell r="J72">
            <v>272.7652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</v>
          </cell>
          <cell r="E73">
            <v>40.0377</v>
          </cell>
          <cell r="F73">
            <v>56.7583</v>
          </cell>
          <cell r="G73">
            <v>16.093700000000002</v>
          </cell>
          <cell r="H73">
            <v>53.518</v>
          </cell>
          <cell r="I73">
            <v>15.7527</v>
          </cell>
          <cell r="J73">
            <v>3.2403000000000004</v>
          </cell>
          <cell r="K73">
            <v>0.341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</v>
          </cell>
          <cell r="E74">
            <v>40.0377</v>
          </cell>
          <cell r="F74">
            <v>56.7583</v>
          </cell>
          <cell r="G74">
            <v>16.093700000000002</v>
          </cell>
          <cell r="H74">
            <v>53.518</v>
          </cell>
          <cell r="I74">
            <v>15.7527</v>
          </cell>
          <cell r="J74">
            <v>3.2403000000000004</v>
          </cell>
          <cell r="K74">
            <v>0.341</v>
          </cell>
        </row>
        <row r="75">
          <cell r="A75" t="str">
            <v>80*</v>
          </cell>
          <cell r="B75">
            <v>167.30190000000002</v>
          </cell>
          <cell r="C75">
            <v>92.15520000000001</v>
          </cell>
          <cell r="D75">
            <v>79.06460000000001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</v>
          </cell>
          <cell r="I75">
            <v>38.658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92.15520000000001</v>
          </cell>
          <cell r="D76">
            <v>79.06460000000001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</v>
          </cell>
          <cell r="I76">
            <v>38.658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</v>
          </cell>
          <cell r="G77">
            <v>32.2587</v>
          </cell>
          <cell r="H77">
            <v>67.1874</v>
          </cell>
          <cell r="I77">
            <v>32.1181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</v>
          </cell>
          <cell r="G78">
            <v>32.2587</v>
          </cell>
          <cell r="H78">
            <v>67.1874</v>
          </cell>
          <cell r="I78">
            <v>32.1181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0.724</v>
          </cell>
          <cell r="G79">
            <v>0.2894</v>
          </cell>
          <cell r="H79">
            <v>0.7229</v>
          </cell>
          <cell r="I79">
            <v>0.2883</v>
          </cell>
          <cell r="J79">
            <v>0.0011</v>
          </cell>
          <cell r="K79">
            <v>0.0011</v>
          </cell>
        </row>
        <row r="80">
          <cell r="A80" t="str">
            <v>91*</v>
          </cell>
          <cell r="B80">
            <v>403.2038</v>
          </cell>
          <cell r="C80">
            <v>257.956</v>
          </cell>
          <cell r="D80">
            <v>238.577</v>
          </cell>
          <cell r="E80">
            <v>19.378999999999998</v>
          </cell>
          <cell r="F80">
            <v>145.2478</v>
          </cell>
          <cell r="G80">
            <v>68.57679999999999</v>
          </cell>
          <cell r="H80">
            <v>135.7997</v>
          </cell>
          <cell r="I80">
            <v>68.3192</v>
          </cell>
          <cell r="J80">
            <v>9.4481</v>
          </cell>
          <cell r="K80">
            <v>0.2576</v>
          </cell>
        </row>
        <row r="81">
          <cell r="A81" t="str">
            <v>92*</v>
          </cell>
          <cell r="B81">
            <v>150.5398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</v>
          </cell>
          <cell r="J81">
            <v>10.699800000000002</v>
          </cell>
          <cell r="K81">
            <v>6.0489</v>
          </cell>
        </row>
        <row r="82">
          <cell r="A82" t="str">
            <v>93*</v>
          </cell>
          <cell r="B82">
            <v>314.502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</v>
          </cell>
          <cell r="C83">
            <v>649.6610000000001</v>
          </cell>
          <cell r="D83">
            <v>599.1832</v>
          </cell>
          <cell r="E83">
            <v>50.477799999999995</v>
          </cell>
          <cell r="F83">
            <v>235.3756</v>
          </cell>
          <cell r="G83">
            <v>99.5291</v>
          </cell>
          <cell r="H83">
            <v>201.65520000000004</v>
          </cell>
          <cell r="I83">
            <v>91.9402</v>
          </cell>
          <cell r="J83">
            <v>33.7204</v>
          </cell>
          <cell r="K83">
            <v>7.5889</v>
          </cell>
        </row>
        <row r="84">
          <cell r="A84" t="str">
            <v>95*</v>
          </cell>
          <cell r="B84">
            <v>0.9062</v>
          </cell>
          <cell r="C84">
            <v>0.1062</v>
          </cell>
          <cell r="D84">
            <v>0.1057</v>
          </cell>
          <cell r="E84">
            <v>0.0005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</v>
          </cell>
          <cell r="C85">
            <v>0.1062</v>
          </cell>
          <cell r="D85">
            <v>0.1057</v>
          </cell>
          <cell r="E85">
            <v>0.0005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34.0984</v>
          </cell>
          <cell r="C86">
            <v>31.5365</v>
          </cell>
          <cell r="D86">
            <v>29.7097</v>
          </cell>
          <cell r="E86">
            <v>1.8268</v>
          </cell>
          <cell r="F86">
            <v>2.5619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34.0984</v>
          </cell>
          <cell r="C87">
            <v>31.5365</v>
          </cell>
          <cell r="D87">
            <v>29.7097</v>
          </cell>
          <cell r="E87">
            <v>1.8268</v>
          </cell>
          <cell r="F87">
            <v>2.5619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</v>
          </cell>
          <cell r="C88">
            <v>4961.6234</v>
          </cell>
          <cell r="D88">
            <v>3491.4945</v>
          </cell>
          <cell r="E88">
            <v>1470.1289000000002</v>
          </cell>
          <cell r="F88">
            <v>14040.669600000001</v>
          </cell>
          <cell r="G88">
            <v>7059.820900000001</v>
          </cell>
          <cell r="H88">
            <v>7908.838900000001</v>
          </cell>
          <cell r="I88">
            <v>4018.0207</v>
          </cell>
          <cell r="J88">
            <v>6131.8306999999995</v>
          </cell>
          <cell r="K88">
            <v>3041.8002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Індекси"/>
      <sheetName val="КУА та ІСІ"/>
      <sheetName val="НПФ_Fondi_унікальні"/>
      <sheetName val="НПФ_Fondi_усі КУА"/>
      <sheetName val="Динаміка видів фондів"/>
      <sheetName val="Регіони"/>
      <sheetName val="Активи"/>
      <sheetName val="Структура_інструменти"/>
      <sheetName val="Популярні ЦП"/>
      <sheetName val="Типи ЦП"/>
      <sheetName val="Доходність"/>
      <sheetName val="Ренкінг_за_дох_Відкр"/>
      <sheetName val="Ренкінг_за_дох_Інтерв"/>
      <sheetName val="Ренкінг_за_дох_Закр"/>
      <sheetName val="Юр_Фі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лгор( ав)"/>
      <sheetName val="30_01_2003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  <sheetName val="#ССЫЛКА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oomberg.com/markets/stocks/world-indexe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aib.com.ua/rankings_/byclass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16"/>
  <sheetViews>
    <sheetView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34.421875" style="18" customWidth="1"/>
    <col min="2" max="3" width="16.28125" style="18" hidden="1" customWidth="1" outlineLevel="1"/>
    <col min="4" max="4" width="16.28125" style="18" customWidth="1" collapsed="1"/>
    <col min="5" max="5" width="16.28125" style="18" customWidth="1"/>
    <col min="6" max="6" width="12.8515625" style="18" customWidth="1"/>
    <col min="7" max="8" width="12.8515625" style="18" customWidth="1" outlineLevel="1"/>
    <col min="9" max="9" width="3.8515625" style="18" customWidth="1"/>
    <col min="10" max="10" width="32.28125" style="18" customWidth="1"/>
    <col min="11" max="12" width="12.7109375" style="18" customWidth="1"/>
    <col min="13" max="18" width="9.28125" style="18" customWidth="1"/>
    <col min="19" max="16384" width="9.140625" style="18" customWidth="1"/>
  </cols>
  <sheetData>
    <row r="1" spans="1:12" ht="45" customHeight="1" thickBot="1">
      <c r="A1" s="60" t="s">
        <v>14</v>
      </c>
      <c r="B1" s="42">
        <v>41455</v>
      </c>
      <c r="C1" s="42">
        <v>41639</v>
      </c>
      <c r="D1" s="42">
        <v>41729</v>
      </c>
      <c r="E1" s="42">
        <v>41820</v>
      </c>
      <c r="F1" s="58" t="s">
        <v>134</v>
      </c>
      <c r="G1" s="58" t="s">
        <v>143</v>
      </c>
      <c r="H1" s="58" t="s">
        <v>122</v>
      </c>
      <c r="J1" s="60" t="s">
        <v>14</v>
      </c>
      <c r="K1" s="58" t="s">
        <v>134</v>
      </c>
      <c r="L1" s="58" t="s">
        <v>135</v>
      </c>
    </row>
    <row r="2" spans="1:12" s="21" customFormat="1" ht="18.75" customHeight="1">
      <c r="A2" s="181" t="s">
        <v>27</v>
      </c>
      <c r="B2" s="215">
        <v>866.47</v>
      </c>
      <c r="C2" s="215">
        <v>910.04</v>
      </c>
      <c r="D2" s="215">
        <v>1019.72</v>
      </c>
      <c r="E2" s="215">
        <v>1226.69</v>
      </c>
      <c r="F2" s="85">
        <f aca="true" t="shared" si="0" ref="F2:F14">E2/D2-1</f>
        <v>0.20296748126936803</v>
      </c>
      <c r="G2" s="85">
        <f aca="true" t="shared" si="1" ref="G2:G14">E2/C2-1</f>
        <v>0.34795173838512605</v>
      </c>
      <c r="H2" s="85">
        <f aca="true" t="shared" si="2" ref="H2:H14">E2/B2-1</f>
        <v>0.4157328009048207</v>
      </c>
      <c r="I2" s="18"/>
      <c r="J2" s="61" t="s">
        <v>29</v>
      </c>
      <c r="K2" s="63">
        <v>-0.02551909261838714</v>
      </c>
      <c r="L2" s="62">
        <v>-0.0005622704062507866</v>
      </c>
    </row>
    <row r="3" spans="1:12" s="21" customFormat="1" ht="18.75" customHeight="1">
      <c r="A3" s="182" t="s">
        <v>13</v>
      </c>
      <c r="B3" s="216">
        <v>309.78</v>
      </c>
      <c r="C3" s="216">
        <v>300.53</v>
      </c>
      <c r="D3" s="216">
        <v>369.18</v>
      </c>
      <c r="E3" s="216">
        <v>443.97</v>
      </c>
      <c r="F3" s="63">
        <f t="shared" si="0"/>
        <v>0.2025841053144808</v>
      </c>
      <c r="G3" s="63">
        <f t="shared" si="1"/>
        <v>0.4772901207866105</v>
      </c>
      <c r="H3" s="63">
        <f t="shared" si="2"/>
        <v>0.43317838466008163</v>
      </c>
      <c r="I3" s="18"/>
      <c r="J3" s="64" t="s">
        <v>34</v>
      </c>
      <c r="K3" s="63">
        <v>0.0015737885516720063</v>
      </c>
      <c r="L3" s="62">
        <v>-0.029091359837523312</v>
      </c>
    </row>
    <row r="4" spans="1:12" ht="18.75" customHeight="1">
      <c r="A4" s="182" t="s">
        <v>12</v>
      </c>
      <c r="B4" s="216">
        <v>1275.44</v>
      </c>
      <c r="C4" s="216">
        <v>1442.73</v>
      </c>
      <c r="D4" s="216">
        <v>1226.1</v>
      </c>
      <c r="E4" s="216">
        <v>1379.75</v>
      </c>
      <c r="F4" s="63">
        <f t="shared" si="0"/>
        <v>0.12531604273713404</v>
      </c>
      <c r="G4" s="63">
        <f t="shared" si="1"/>
        <v>-0.04365335163197548</v>
      </c>
      <c r="H4" s="63">
        <f t="shared" si="2"/>
        <v>0.08178354136611676</v>
      </c>
      <c r="J4" s="64" t="s">
        <v>32</v>
      </c>
      <c r="K4" s="63">
        <v>0.010358647386997655</v>
      </c>
      <c r="L4" s="62">
        <v>0.03772005117278754</v>
      </c>
    </row>
    <row r="5" spans="1:12" ht="18.75" customHeight="1">
      <c r="A5" s="182" t="s">
        <v>28</v>
      </c>
      <c r="B5" s="216">
        <v>1330.46</v>
      </c>
      <c r="C5" s="216">
        <v>1504.08</v>
      </c>
      <c r="D5" s="216">
        <v>1369.29</v>
      </c>
      <c r="E5" s="216">
        <v>1477.32</v>
      </c>
      <c r="F5" s="63">
        <f t="shared" si="0"/>
        <v>0.07889490173739677</v>
      </c>
      <c r="G5" s="63">
        <f t="shared" si="1"/>
        <v>-0.017791606829423934</v>
      </c>
      <c r="H5" s="63">
        <f t="shared" si="2"/>
        <v>0.11038287509583133</v>
      </c>
      <c r="J5" s="64" t="s">
        <v>18</v>
      </c>
      <c r="K5" s="63">
        <v>0.018018145608629244</v>
      </c>
      <c r="L5" s="62">
        <v>-0.0734324004638055</v>
      </c>
    </row>
    <row r="6" spans="1:12" ht="18.75" customHeight="1">
      <c r="A6" s="182" t="s">
        <v>83</v>
      </c>
      <c r="B6" s="216">
        <v>20803.29</v>
      </c>
      <c r="C6" s="216">
        <v>23244.87</v>
      </c>
      <c r="D6" s="216">
        <v>22151.06</v>
      </c>
      <c r="E6" s="216">
        <v>23221.52</v>
      </c>
      <c r="F6" s="63">
        <f t="shared" si="0"/>
        <v>0.04832545259685084</v>
      </c>
      <c r="G6" s="63">
        <f t="shared" si="1"/>
        <v>-0.001004522718345946</v>
      </c>
      <c r="H6" s="63">
        <f t="shared" si="2"/>
        <v>0.11624267123132914</v>
      </c>
      <c r="J6" s="64" t="s">
        <v>33</v>
      </c>
      <c r="K6" s="63">
        <v>0.023951157090376096</v>
      </c>
      <c r="L6" s="62">
        <v>0.021058161241713558</v>
      </c>
    </row>
    <row r="7" spans="1:12" ht="18.75" customHeight="1">
      <c r="A7" s="182" t="s">
        <v>17</v>
      </c>
      <c r="B7" s="216">
        <v>1606.28</v>
      </c>
      <c r="C7" s="216">
        <v>1841.07</v>
      </c>
      <c r="D7" s="216">
        <v>1872.34</v>
      </c>
      <c r="E7" s="216">
        <v>1960.96</v>
      </c>
      <c r="F7" s="63">
        <f t="shared" si="0"/>
        <v>0.0473311471207154</v>
      </c>
      <c r="G7" s="63">
        <f t="shared" si="1"/>
        <v>0.06511974015110789</v>
      </c>
      <c r="H7" s="63">
        <f t="shared" si="2"/>
        <v>0.22080832731528743</v>
      </c>
      <c r="J7" s="64" t="s">
        <v>31</v>
      </c>
      <c r="K7" s="63">
        <v>0.024157481317355733</v>
      </c>
      <c r="L7" s="62">
        <v>0.003936849955506139</v>
      </c>
    </row>
    <row r="8" spans="1:12" ht="18.75" customHeight="1">
      <c r="A8" s="182" t="s">
        <v>30</v>
      </c>
      <c r="B8" s="90">
        <v>7959.22</v>
      </c>
      <c r="C8" s="216">
        <v>9552.16</v>
      </c>
      <c r="D8" s="216">
        <v>9555.91</v>
      </c>
      <c r="E8" s="216">
        <v>9815.17</v>
      </c>
      <c r="F8" s="63">
        <f t="shared" si="0"/>
        <v>0.027130854099714163</v>
      </c>
      <c r="G8" s="63">
        <f t="shared" si="1"/>
        <v>0.02753408653121392</v>
      </c>
      <c r="H8" s="63">
        <f t="shared" si="2"/>
        <v>0.23318239727008416</v>
      </c>
      <c r="J8" s="64" t="s">
        <v>30</v>
      </c>
      <c r="K8" s="63">
        <v>0.027130854099714163</v>
      </c>
      <c r="L8" s="62">
        <v>0.02753408653121392</v>
      </c>
    </row>
    <row r="9" spans="1:12" ht="18.75" customHeight="1">
      <c r="A9" s="182" t="s">
        <v>31</v>
      </c>
      <c r="B9" s="216">
        <v>6215.47</v>
      </c>
      <c r="C9" s="216">
        <v>6731.27</v>
      </c>
      <c r="D9" s="216">
        <v>6598.37</v>
      </c>
      <c r="E9" s="216">
        <v>6757.77</v>
      </c>
      <c r="F9" s="63">
        <f t="shared" si="0"/>
        <v>0.024157481317355733</v>
      </c>
      <c r="G9" s="63">
        <f t="shared" si="1"/>
        <v>0.003936849955506139</v>
      </c>
      <c r="H9" s="63">
        <f t="shared" si="2"/>
        <v>0.08725003901555306</v>
      </c>
      <c r="J9" s="64" t="s">
        <v>17</v>
      </c>
      <c r="K9" s="63">
        <v>0.0473311471207154</v>
      </c>
      <c r="L9" s="62">
        <v>0.06511974015110789</v>
      </c>
    </row>
    <row r="10" spans="1:12" ht="18.75" customHeight="1">
      <c r="A10" s="182" t="s">
        <v>33</v>
      </c>
      <c r="B10" s="216">
        <v>14909.6</v>
      </c>
      <c r="C10" s="216">
        <v>16504.29</v>
      </c>
      <c r="D10" s="216">
        <v>16457.66</v>
      </c>
      <c r="E10" s="216">
        <v>16851.84</v>
      </c>
      <c r="F10" s="63">
        <f t="shared" si="0"/>
        <v>0.023951157090376096</v>
      </c>
      <c r="G10" s="63">
        <f t="shared" si="1"/>
        <v>0.021058161241713558</v>
      </c>
      <c r="H10" s="63">
        <f t="shared" si="2"/>
        <v>0.130267746954982</v>
      </c>
      <c r="J10" s="64" t="s">
        <v>83</v>
      </c>
      <c r="K10" s="63">
        <v>0.04832545259685084</v>
      </c>
      <c r="L10" s="62">
        <v>-0.001004522718345946</v>
      </c>
    </row>
    <row r="11" spans="1:12" ht="18.75" customHeight="1">
      <c r="A11" s="182" t="s">
        <v>18</v>
      </c>
      <c r="B11" s="216">
        <v>13677.32</v>
      </c>
      <c r="C11" s="90">
        <v>16291.31</v>
      </c>
      <c r="D11" s="90">
        <v>14827.83</v>
      </c>
      <c r="E11" s="90">
        <v>15095</v>
      </c>
      <c r="F11" s="63">
        <f t="shared" si="0"/>
        <v>0.018018145608629244</v>
      </c>
      <c r="G11" s="63">
        <f t="shared" si="1"/>
        <v>-0.0734324004638055</v>
      </c>
      <c r="H11" s="63">
        <f t="shared" si="2"/>
        <v>0.10365188501841005</v>
      </c>
      <c r="J11" s="64" t="s">
        <v>28</v>
      </c>
      <c r="K11" s="63">
        <v>0.07889490173739677</v>
      </c>
      <c r="L11" s="62">
        <v>-0.017791606829423934</v>
      </c>
    </row>
    <row r="12" spans="1:12" ht="18.75" customHeight="1">
      <c r="A12" s="182" t="s">
        <v>32</v>
      </c>
      <c r="B12" s="216">
        <v>3738.91</v>
      </c>
      <c r="C12" s="216">
        <v>4275.71</v>
      </c>
      <c r="D12" s="216">
        <v>4391.5</v>
      </c>
      <c r="E12" s="216">
        <v>4436.99</v>
      </c>
      <c r="F12" s="63">
        <f t="shared" si="0"/>
        <v>0.010358647386997655</v>
      </c>
      <c r="G12" s="63">
        <f t="shared" si="1"/>
        <v>0.03772005117278754</v>
      </c>
      <c r="H12" s="63">
        <f t="shared" si="2"/>
        <v>0.18670682097188762</v>
      </c>
      <c r="J12" s="64" t="s">
        <v>12</v>
      </c>
      <c r="K12" s="63">
        <v>0.12531604273713404</v>
      </c>
      <c r="L12" s="62">
        <v>-0.04365335163197548</v>
      </c>
    </row>
    <row r="13" spans="1:12" ht="18.75" customHeight="1">
      <c r="A13" s="182" t="s">
        <v>34</v>
      </c>
      <c r="B13" s="216">
        <v>1979.21</v>
      </c>
      <c r="C13" s="216">
        <v>2097.53</v>
      </c>
      <c r="D13" s="216">
        <v>2033.31</v>
      </c>
      <c r="E13" s="216">
        <v>2036.51</v>
      </c>
      <c r="F13" s="63">
        <f t="shared" si="0"/>
        <v>0.0015737885516720063</v>
      </c>
      <c r="G13" s="63">
        <f t="shared" si="1"/>
        <v>-0.029091359837523312</v>
      </c>
      <c r="H13" s="63">
        <f t="shared" si="2"/>
        <v>0.02895094507404461</v>
      </c>
      <c r="J13" s="64" t="s">
        <v>13</v>
      </c>
      <c r="K13" s="63">
        <v>0.2025841053144808</v>
      </c>
      <c r="L13" s="62">
        <v>0.4772901207866105</v>
      </c>
    </row>
    <row r="14" spans="1:12" ht="18.75" customHeight="1" thickBot="1">
      <c r="A14" s="183" t="s">
        <v>29</v>
      </c>
      <c r="B14" s="217">
        <v>2245.64</v>
      </c>
      <c r="C14" s="217">
        <v>2400.98</v>
      </c>
      <c r="D14" s="217">
        <v>2462.47</v>
      </c>
      <c r="E14" s="217">
        <v>2399.63</v>
      </c>
      <c r="F14" s="66">
        <f t="shared" si="0"/>
        <v>-0.02551909261838714</v>
      </c>
      <c r="G14" s="66">
        <f t="shared" si="1"/>
        <v>-0.0005622704062507866</v>
      </c>
      <c r="H14" s="66">
        <f t="shared" si="2"/>
        <v>0.06857287900108666</v>
      </c>
      <c r="J14" s="67" t="s">
        <v>27</v>
      </c>
      <c r="K14" s="66">
        <v>0.20296748126936803</v>
      </c>
      <c r="L14" s="65">
        <v>0.34795173838512605</v>
      </c>
    </row>
    <row r="15" spans="1:11" ht="12.75">
      <c r="A15" s="211" t="s">
        <v>98</v>
      </c>
      <c r="B15" s="59"/>
      <c r="C15" s="59"/>
      <c r="D15" s="59"/>
      <c r="E15" s="59"/>
      <c r="F15" s="59"/>
      <c r="G15" s="59"/>
      <c r="H15" s="59"/>
      <c r="J15" s="59"/>
      <c r="K15" s="59"/>
    </row>
    <row r="16" ht="12.75">
      <c r="A16" s="68" t="s">
        <v>65</v>
      </c>
    </row>
  </sheetData>
  <sheetProtection/>
  <hyperlinks>
    <hyperlink ref="A16" r:id="rId1" display="http://www.bloomberg.com/markets/stocks/world-indexes/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N21"/>
  <sheetViews>
    <sheetView zoomScalePageLayoutView="0" workbookViewId="0" topLeftCell="A1">
      <selection activeCell="I36" sqref="I36"/>
    </sheetView>
  </sheetViews>
  <sheetFormatPr defaultColWidth="9.140625" defaultRowHeight="12.75" outlineLevelRow="1"/>
  <cols>
    <col min="1" max="1" width="38.8515625" style="0" customWidth="1"/>
    <col min="2" max="4" width="13.57421875" style="0" customWidth="1"/>
    <col min="5" max="5" width="2.140625" style="0" customWidth="1"/>
    <col min="6" max="6" width="40.7109375" style="0" customWidth="1"/>
    <col min="7" max="14" width="13.00390625" style="0" customWidth="1"/>
    <col min="15" max="15" width="8.8515625" style="15" customWidth="1"/>
    <col min="16" max="17" width="11.8515625" style="15" customWidth="1"/>
    <col min="18" max="28" width="9.140625" style="15" customWidth="1"/>
    <col min="29" max="29" width="16.8515625" style="15" customWidth="1"/>
    <col min="30" max="16384" width="9.140625" style="15" customWidth="1"/>
  </cols>
  <sheetData>
    <row r="1" spans="1:14" ht="47.25" customHeight="1" thickBot="1">
      <c r="A1" s="230" t="s">
        <v>74</v>
      </c>
      <c r="B1" s="60" t="s">
        <v>144</v>
      </c>
      <c r="C1" s="60" t="s">
        <v>145</v>
      </c>
      <c r="D1" s="164" t="s">
        <v>133</v>
      </c>
      <c r="E1" s="132"/>
      <c r="F1" s="148" t="s">
        <v>74</v>
      </c>
      <c r="G1" s="60" t="s">
        <v>144</v>
      </c>
      <c r="H1" s="60" t="s">
        <v>145</v>
      </c>
      <c r="I1" s="54"/>
      <c r="J1" s="15"/>
      <c r="K1" s="15"/>
      <c r="L1" s="15"/>
      <c r="M1" s="15"/>
      <c r="N1" s="15"/>
    </row>
    <row r="2" spans="1:14" ht="18.75" customHeight="1" outlineLevel="1">
      <c r="A2" s="119" t="s">
        <v>50</v>
      </c>
      <c r="B2" s="244">
        <v>0.20296748126936803</v>
      </c>
      <c r="C2" s="244">
        <v>0.34795173838512583</v>
      </c>
      <c r="D2" s="244">
        <v>0.41573280090482045</v>
      </c>
      <c r="E2" s="133"/>
      <c r="F2" s="119" t="s">
        <v>4</v>
      </c>
      <c r="G2" s="244">
        <v>-0.03685475113218095</v>
      </c>
      <c r="H2" s="244">
        <v>-0.058400644586970585</v>
      </c>
      <c r="I2" s="54"/>
      <c r="J2" s="15"/>
      <c r="K2" s="15"/>
      <c r="L2" s="15"/>
      <c r="M2" s="15"/>
      <c r="N2" s="15"/>
    </row>
    <row r="3" spans="1:14" ht="18.75" customHeight="1" outlineLevel="1">
      <c r="A3" s="120" t="s">
        <v>51</v>
      </c>
      <c r="B3" s="245">
        <v>0.2025841053144808</v>
      </c>
      <c r="C3" s="245">
        <v>0.4772901207866105</v>
      </c>
      <c r="D3" s="245">
        <v>0.43317838466008163</v>
      </c>
      <c r="E3" s="133"/>
      <c r="F3" s="120" t="s">
        <v>147</v>
      </c>
      <c r="G3" s="245">
        <v>0.017758268134271244</v>
      </c>
      <c r="H3" s="245">
        <v>0.07614190829650669</v>
      </c>
      <c r="I3" s="54"/>
      <c r="J3" s="15"/>
      <c r="K3" s="15"/>
      <c r="L3" s="15"/>
      <c r="M3" s="15"/>
      <c r="N3" s="15"/>
    </row>
    <row r="4" spans="1:14" ht="18.75" customHeight="1" outlineLevel="1">
      <c r="A4" s="120" t="s">
        <v>54</v>
      </c>
      <c r="B4" s="245">
        <v>0.1023843782737428</v>
      </c>
      <c r="C4" s="245">
        <v>0.6292522041184905</v>
      </c>
      <c r="D4" s="245">
        <v>0.6247521711092094</v>
      </c>
      <c r="E4" s="133"/>
      <c r="F4" s="120" t="s">
        <v>2</v>
      </c>
      <c r="G4" s="245">
        <v>0.04402773239010105</v>
      </c>
      <c r="H4" s="245">
        <v>0.09636406298830114</v>
      </c>
      <c r="I4" s="76"/>
      <c r="J4" s="77"/>
      <c r="K4" s="16"/>
      <c r="L4" s="15"/>
      <c r="M4" s="15"/>
      <c r="N4" s="15"/>
    </row>
    <row r="5" spans="1:14" ht="18.75" customHeight="1" outlineLevel="1">
      <c r="A5" s="120" t="s">
        <v>52</v>
      </c>
      <c r="B5" s="246">
        <v>0.10199352094506087</v>
      </c>
      <c r="C5" s="247">
        <v>0.5427720469360184</v>
      </c>
      <c r="D5" s="247">
        <v>0.6046901662779576</v>
      </c>
      <c r="E5" s="133"/>
      <c r="F5" s="120" t="s">
        <v>1</v>
      </c>
      <c r="G5" s="245">
        <v>0.04905722708615293</v>
      </c>
      <c r="H5" s="245">
        <v>0.06611662905431803</v>
      </c>
      <c r="I5" s="76"/>
      <c r="J5" s="77"/>
      <c r="K5" s="16"/>
      <c r="L5" s="15"/>
      <c r="M5" s="15"/>
      <c r="N5" s="15"/>
    </row>
    <row r="6" spans="1:14" ht="18.75" customHeight="1" outlineLevel="1">
      <c r="A6" s="278" t="s">
        <v>87</v>
      </c>
      <c r="B6" s="279">
        <v>0.10175318525852146</v>
      </c>
      <c r="C6" s="279">
        <v>0.17638247048002365</v>
      </c>
      <c r="D6" s="279">
        <v>0.2201519510097798</v>
      </c>
      <c r="E6" s="133"/>
      <c r="F6" s="120" t="s">
        <v>102</v>
      </c>
      <c r="G6" s="245">
        <v>0.052389537658167847</v>
      </c>
      <c r="H6" s="245">
        <v>0.08063145884101997</v>
      </c>
      <c r="I6" s="54"/>
      <c r="J6" s="15"/>
      <c r="K6" s="15"/>
      <c r="L6" s="15"/>
      <c r="M6" s="15"/>
      <c r="N6" s="15"/>
    </row>
    <row r="7" spans="1:14" ht="18.75" customHeight="1" outlineLevel="1">
      <c r="A7" s="120" t="s">
        <v>53</v>
      </c>
      <c r="B7" s="245">
        <v>0.08802074441133856</v>
      </c>
      <c r="C7" s="245">
        <v>0.6628830537160308</v>
      </c>
      <c r="D7" s="245">
        <v>0.6656185523780347</v>
      </c>
      <c r="E7" s="133"/>
      <c r="F7" s="120" t="s">
        <v>0</v>
      </c>
      <c r="G7" s="246">
        <v>0.056521241011412565</v>
      </c>
      <c r="H7" s="247">
        <v>0.13161210525019595</v>
      </c>
      <c r="I7" s="54"/>
      <c r="J7" s="15"/>
      <c r="K7" s="15"/>
      <c r="L7" s="15"/>
      <c r="M7" s="15"/>
      <c r="N7" s="15"/>
    </row>
    <row r="8" spans="1:14" ht="18.75" customHeight="1" outlineLevel="1">
      <c r="A8" s="120" t="s">
        <v>86</v>
      </c>
      <c r="B8" s="245">
        <v>0.0860311323153331</v>
      </c>
      <c r="C8" s="245">
        <v>0.13275574987121708</v>
      </c>
      <c r="D8" s="245">
        <v>0.1726678959814758</v>
      </c>
      <c r="E8" s="133"/>
      <c r="F8" s="120" t="s">
        <v>57</v>
      </c>
      <c r="G8" s="251">
        <v>0.08297653999999999</v>
      </c>
      <c r="H8" s="245">
        <v>0.11566972169532641</v>
      </c>
      <c r="I8" s="54"/>
      <c r="J8" s="15"/>
      <c r="K8" s="15"/>
      <c r="L8" s="15"/>
      <c r="M8" s="15"/>
      <c r="N8" s="15"/>
    </row>
    <row r="9" spans="1:14" ht="18.75" customHeight="1" outlineLevel="1">
      <c r="A9" s="120" t="s">
        <v>57</v>
      </c>
      <c r="B9" s="245">
        <v>0.08297653999999999</v>
      </c>
      <c r="C9" s="245">
        <v>0.11566972169532641</v>
      </c>
      <c r="D9" s="245">
        <v>0.11896854837220783</v>
      </c>
      <c r="E9" s="133"/>
      <c r="F9" s="120" t="s">
        <v>86</v>
      </c>
      <c r="G9" s="245">
        <v>0.0860311323153331</v>
      </c>
      <c r="H9" s="245">
        <v>0.13275574987121708</v>
      </c>
      <c r="I9" s="54"/>
      <c r="J9" s="15"/>
      <c r="K9" s="15"/>
      <c r="L9" s="15"/>
      <c r="M9" s="15"/>
      <c r="N9" s="15"/>
    </row>
    <row r="10" spans="1:14" ht="18.75" customHeight="1" outlineLevel="1">
      <c r="A10" s="120" t="s">
        <v>0</v>
      </c>
      <c r="B10" s="247">
        <v>0.056521241011412565</v>
      </c>
      <c r="C10" s="245">
        <v>0.13161210525019595</v>
      </c>
      <c r="D10" s="245">
        <v>0.1611647924138493</v>
      </c>
      <c r="E10" s="133"/>
      <c r="F10" s="120" t="s">
        <v>53</v>
      </c>
      <c r="G10" s="245">
        <v>0.08802074441133856</v>
      </c>
      <c r="H10" s="245">
        <v>0.6628830537160308</v>
      </c>
      <c r="I10" s="54"/>
      <c r="J10" s="54"/>
      <c r="K10" s="54"/>
      <c r="N10" s="15"/>
    </row>
    <row r="11" spans="1:14" ht="18.75" customHeight="1" outlineLevel="1">
      <c r="A11" s="278" t="s">
        <v>102</v>
      </c>
      <c r="B11" s="279">
        <v>0.052389537658167847</v>
      </c>
      <c r="C11" s="279">
        <v>0.08063145884101997</v>
      </c>
      <c r="D11" s="279">
        <v>0.1329848630630186</v>
      </c>
      <c r="E11" s="133"/>
      <c r="F11" s="120" t="s">
        <v>87</v>
      </c>
      <c r="G11" s="247">
        <v>0.10175318525852146</v>
      </c>
      <c r="H11" s="245">
        <v>0.17638247048002365</v>
      </c>
      <c r="I11" s="54"/>
      <c r="J11" s="15"/>
      <c r="K11" s="15"/>
      <c r="L11" s="15"/>
      <c r="M11" s="15"/>
      <c r="N11" s="15"/>
    </row>
    <row r="12" spans="1:14" ht="18.75" customHeight="1" outlineLevel="1">
      <c r="A12" s="120" t="s">
        <v>1</v>
      </c>
      <c r="B12" s="245">
        <v>0.04905722708615293</v>
      </c>
      <c r="C12" s="245">
        <v>0.06611662905431803</v>
      </c>
      <c r="D12" s="245">
        <v>0.08819937905861441</v>
      </c>
      <c r="E12" s="133"/>
      <c r="F12" s="120" t="s">
        <v>52</v>
      </c>
      <c r="G12" s="245">
        <v>0.10199352094506087</v>
      </c>
      <c r="H12" s="245">
        <v>0.5427720469360184</v>
      </c>
      <c r="I12" s="54"/>
      <c r="J12" s="15"/>
      <c r="K12" s="16"/>
      <c r="L12" s="15"/>
      <c r="M12" s="15"/>
      <c r="N12" s="15"/>
    </row>
    <row r="13" spans="1:14" ht="18.75" customHeight="1" outlineLevel="1">
      <c r="A13" s="120" t="s">
        <v>2</v>
      </c>
      <c r="B13" s="245">
        <v>0.04402773239010105</v>
      </c>
      <c r="C13" s="245">
        <v>0.09636406298830114</v>
      </c>
      <c r="D13" s="245">
        <v>0.20767026172377623</v>
      </c>
      <c r="F13" s="120" t="s">
        <v>54</v>
      </c>
      <c r="G13" s="247">
        <v>0.1023843782737428</v>
      </c>
      <c r="H13" s="245">
        <v>0.6292522041184905</v>
      </c>
      <c r="I13" s="54"/>
      <c r="M13" s="15"/>
      <c r="N13" s="15"/>
    </row>
    <row r="14" spans="1:14" ht="18.75" customHeight="1" outlineLevel="1">
      <c r="A14" s="278" t="s">
        <v>147</v>
      </c>
      <c r="B14" s="279">
        <v>0.017758268134271244</v>
      </c>
      <c r="C14" s="279">
        <v>0.07614190829650669</v>
      </c>
      <c r="D14" s="279">
        <v>0.14236531082536574</v>
      </c>
      <c r="F14" s="120" t="s">
        <v>51</v>
      </c>
      <c r="G14" s="251">
        <v>0.2025841053144808</v>
      </c>
      <c r="H14" s="245">
        <v>0.4772901207866105</v>
      </c>
      <c r="I14" s="54"/>
      <c r="M14" s="15"/>
      <c r="N14" s="15"/>
    </row>
    <row r="15" spans="1:14" ht="18.75" customHeight="1" outlineLevel="1">
      <c r="A15" s="120" t="s">
        <v>4</v>
      </c>
      <c r="B15" s="247">
        <v>-0.03685475113218095</v>
      </c>
      <c r="C15" s="245">
        <v>-0.058400644586970585</v>
      </c>
      <c r="D15" s="245">
        <v>-0.06291799215749727</v>
      </c>
      <c r="F15" s="120" t="s">
        <v>50</v>
      </c>
      <c r="G15" s="245">
        <v>0.20296748126936803</v>
      </c>
      <c r="H15" s="245">
        <v>0.34795173838512583</v>
      </c>
      <c r="I15" s="54"/>
      <c r="M15" s="15"/>
      <c r="N15" s="15"/>
    </row>
    <row r="16" spans="1:14" ht="18.75" customHeight="1" outlineLevel="1">
      <c r="A16" s="278" t="s">
        <v>88</v>
      </c>
      <c r="B16" s="279" t="s">
        <v>108</v>
      </c>
      <c r="C16" s="279" t="s">
        <v>108</v>
      </c>
      <c r="D16" s="279" t="s">
        <v>108</v>
      </c>
      <c r="F16" s="120" t="s">
        <v>88</v>
      </c>
      <c r="G16" s="251" t="s">
        <v>108</v>
      </c>
      <c r="H16" s="245" t="s">
        <v>108</v>
      </c>
      <c r="I16" s="54"/>
      <c r="M16" s="15"/>
      <c r="N16" s="15"/>
    </row>
    <row r="17" spans="1:14" ht="18.75" customHeight="1" outlineLevel="1" thickBot="1">
      <c r="A17" s="280" t="s">
        <v>107</v>
      </c>
      <c r="B17" s="281" t="s">
        <v>108</v>
      </c>
      <c r="C17" s="281" t="s">
        <v>108</v>
      </c>
      <c r="D17" s="281" t="s">
        <v>108</v>
      </c>
      <c r="F17" s="121" t="s">
        <v>107</v>
      </c>
      <c r="G17" s="248" t="s">
        <v>108</v>
      </c>
      <c r="H17" s="248" t="s">
        <v>108</v>
      </c>
      <c r="I17" s="54"/>
      <c r="M17" s="15"/>
      <c r="N17" s="15"/>
    </row>
    <row r="18" spans="1:11" ht="12.75" outlineLevel="1">
      <c r="A18" s="79" t="s">
        <v>69</v>
      </c>
      <c r="B18" s="249"/>
      <c r="C18" s="250"/>
      <c r="D18" s="250"/>
      <c r="E18" s="78"/>
      <c r="F18" s="54"/>
      <c r="G18" s="54"/>
      <c r="H18" s="54"/>
      <c r="I18" s="54"/>
      <c r="J18" s="54"/>
      <c r="K18" s="54"/>
    </row>
    <row r="19" spans="6:14" ht="12.75">
      <c r="F19" s="15"/>
      <c r="G19" s="15"/>
      <c r="H19" s="15"/>
      <c r="I19" s="54"/>
      <c r="J19" s="54"/>
      <c r="N19" s="15"/>
    </row>
    <row r="20" spans="6:14" ht="12.75">
      <c r="F20" s="15"/>
      <c r="G20" s="15"/>
      <c r="H20" s="15"/>
      <c r="N20" s="15"/>
    </row>
    <row r="21" spans="6:8" ht="12.75">
      <c r="F21" s="15"/>
      <c r="G21" s="15"/>
      <c r="H2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G26"/>
  <sheetViews>
    <sheetView zoomScalePageLayoutView="0" workbookViewId="0" topLeftCell="A1">
      <selection activeCell="I36" sqref="I36"/>
    </sheetView>
  </sheetViews>
  <sheetFormatPr defaultColWidth="9.140625" defaultRowHeight="12.75" outlineLevelRow="1"/>
  <cols>
    <col min="1" max="1" width="15.8515625" style="7" customWidth="1"/>
    <col min="2" max="3" width="17.421875" style="1" customWidth="1"/>
    <col min="4" max="4" width="2.140625" style="1" customWidth="1"/>
    <col min="5" max="5" width="10.57421875" style="1" customWidth="1"/>
    <col min="6" max="6" width="9.140625" style="1" customWidth="1"/>
    <col min="7" max="7" width="8.8515625" style="1" customWidth="1"/>
    <col min="8" max="8" width="9.140625" style="1" customWidth="1"/>
    <col min="9" max="9" width="11.28125" style="1" customWidth="1"/>
    <col min="10" max="10" width="11.57421875" style="1" customWidth="1"/>
    <col min="11" max="13" width="9.140625" style="1" customWidth="1"/>
    <col min="14" max="14" width="10.421875" style="1" bestFit="1" customWidth="1"/>
    <col min="15" max="16384" width="9.140625" style="1" customWidth="1"/>
  </cols>
  <sheetData>
    <row r="1" spans="1:4" ht="36" customHeight="1" thickBot="1">
      <c r="A1" s="41"/>
      <c r="B1" s="58" t="s">
        <v>35</v>
      </c>
      <c r="C1" s="58" t="s">
        <v>36</v>
      </c>
      <c r="D1" s="132"/>
    </row>
    <row r="2" spans="1:5" ht="13.5" customHeight="1">
      <c r="A2" s="40">
        <v>39629</v>
      </c>
      <c r="B2" s="1">
        <v>394</v>
      </c>
      <c r="C2" s="4">
        <v>2.8</v>
      </c>
      <c r="D2" s="4"/>
      <c r="E2" s="81"/>
    </row>
    <row r="3" spans="1:5" ht="13.5" customHeight="1" hidden="1" outlineLevel="1">
      <c r="A3" s="40">
        <v>39721</v>
      </c>
      <c r="B3" s="1">
        <v>404</v>
      </c>
      <c r="C3" s="5">
        <v>2.87</v>
      </c>
      <c r="D3" s="5"/>
      <c r="E3" s="81"/>
    </row>
    <row r="4" spans="1:5" ht="13.5" customHeight="1" hidden="1" outlineLevel="1">
      <c r="A4" s="40">
        <v>39813</v>
      </c>
      <c r="B4" s="1">
        <v>409</v>
      </c>
      <c r="C4" s="5">
        <v>3.04</v>
      </c>
      <c r="D4" s="5"/>
      <c r="E4" s="81"/>
    </row>
    <row r="5" spans="1:5" ht="13.5" customHeight="1" hidden="1" outlineLevel="1">
      <c r="A5" s="40">
        <v>39903</v>
      </c>
      <c r="B5" s="1">
        <v>409</v>
      </c>
      <c r="C5" s="5">
        <v>3.09</v>
      </c>
      <c r="D5" s="5"/>
      <c r="E5" s="81"/>
    </row>
    <row r="6" spans="1:5" ht="13.5" customHeight="1" collapsed="1">
      <c r="A6" s="40">
        <v>39994</v>
      </c>
      <c r="B6" s="1">
        <v>397</v>
      </c>
      <c r="C6" s="5">
        <v>3.17</v>
      </c>
      <c r="D6" s="5"/>
      <c r="E6" s="81"/>
    </row>
    <row r="7" spans="1:5" ht="13.5" customHeight="1" hidden="1" outlineLevel="1">
      <c r="A7" s="40">
        <v>40086</v>
      </c>
      <c r="B7" s="1">
        <v>391</v>
      </c>
      <c r="C7" s="5">
        <v>3.2</v>
      </c>
      <c r="D7" s="5"/>
      <c r="E7" s="81"/>
    </row>
    <row r="8" spans="1:5" ht="13.5" customHeight="1" hidden="1" outlineLevel="1">
      <c r="A8" s="40">
        <v>40178</v>
      </c>
      <c r="B8" s="1">
        <v>380</v>
      </c>
      <c r="C8" s="5">
        <v>3.16</v>
      </c>
      <c r="D8" s="5"/>
      <c r="E8" s="81"/>
    </row>
    <row r="9" spans="1:5" ht="13.5" customHeight="1" hidden="1" outlineLevel="1">
      <c r="A9" s="40">
        <v>40268</v>
      </c>
      <c r="B9" s="1">
        <v>366</v>
      </c>
      <c r="C9" s="5">
        <v>3.29</v>
      </c>
      <c r="D9" s="5"/>
      <c r="E9" s="81"/>
    </row>
    <row r="10" spans="1:5" ht="13.5" customHeight="1" collapsed="1">
      <c r="A10" s="40">
        <v>40359</v>
      </c>
      <c r="B10" s="51">
        <v>357</v>
      </c>
      <c r="C10" s="52">
        <v>3.48</v>
      </c>
      <c r="D10" s="52"/>
      <c r="E10" s="81"/>
    </row>
    <row r="11" spans="1:6" ht="13.5" customHeight="1" hidden="1" outlineLevel="1">
      <c r="A11" s="40">
        <v>40451</v>
      </c>
      <c r="B11" s="1">
        <v>348</v>
      </c>
      <c r="C11" s="52">
        <v>3.64</v>
      </c>
      <c r="D11" s="52"/>
      <c r="E11" s="81"/>
      <c r="F11" s="81">
        <f>C11*B11</f>
        <v>1266.72</v>
      </c>
    </row>
    <row r="12" spans="1:7" ht="13.5" customHeight="1" hidden="1" outlineLevel="1">
      <c r="A12" s="40">
        <v>40543</v>
      </c>
      <c r="B12" s="1">
        <v>339</v>
      </c>
      <c r="C12" s="5">
        <v>3.62</v>
      </c>
      <c r="D12" s="5"/>
      <c r="E12" s="81"/>
      <c r="F12" s="81"/>
      <c r="G12" s="81"/>
    </row>
    <row r="13" spans="1:7" ht="13.5" customHeight="1" hidden="1" outlineLevel="1">
      <c r="A13" s="40">
        <v>40633</v>
      </c>
      <c r="B13" s="1">
        <v>344</v>
      </c>
      <c r="C13" s="5">
        <f>1328/B13</f>
        <v>3.86046511627907</v>
      </c>
      <c r="D13" s="5"/>
      <c r="E13" s="81"/>
      <c r="G13" s="81"/>
    </row>
    <row r="14" spans="1:7" ht="13.5" customHeight="1" collapsed="1">
      <c r="A14" s="40">
        <v>40724</v>
      </c>
      <c r="B14" s="1">
        <v>347</v>
      </c>
      <c r="C14" s="5">
        <f>1375/B14</f>
        <v>3.962536023054755</v>
      </c>
      <c r="D14" s="5"/>
      <c r="E14" s="81"/>
      <c r="G14" s="81"/>
    </row>
    <row r="15" spans="1:7" ht="13.5" customHeight="1" hidden="1" outlineLevel="1">
      <c r="A15" s="40">
        <v>40816</v>
      </c>
      <c r="B15" s="81">
        <v>345</v>
      </c>
      <c r="C15" s="89">
        <f>1415/B15</f>
        <v>4.101449275362318</v>
      </c>
      <c r="D15" s="89"/>
      <c r="E15" s="81"/>
      <c r="G15" s="81"/>
    </row>
    <row r="16" spans="1:7" ht="13.5" customHeight="1" hidden="1" outlineLevel="1">
      <c r="A16" s="40">
        <v>40908</v>
      </c>
      <c r="B16" s="81">
        <v>341</v>
      </c>
      <c r="C16" s="5">
        <f>1451/B16</f>
        <v>4.255131964809384</v>
      </c>
      <c r="D16" s="5"/>
      <c r="E16" s="81"/>
      <c r="G16" s="81"/>
    </row>
    <row r="17" spans="1:4" ht="13.5" customHeight="1" hidden="1" outlineLevel="1">
      <c r="A17" s="40">
        <v>40999</v>
      </c>
      <c r="B17" s="81">
        <v>344</v>
      </c>
      <c r="C17" s="5">
        <f>1464/B17</f>
        <v>4.255813953488372</v>
      </c>
      <c r="D17" s="87"/>
    </row>
    <row r="18" spans="1:4" ht="13.5" customHeight="1" collapsed="1">
      <c r="A18" s="40">
        <v>41090</v>
      </c>
      <c r="B18" s="81">
        <v>340</v>
      </c>
      <c r="C18" s="5">
        <f>1497/B18</f>
        <v>4.402941176470589</v>
      </c>
      <c r="D18" s="87"/>
    </row>
    <row r="19" spans="1:4" ht="13.5" customHeight="1" outlineLevel="1">
      <c r="A19" s="40">
        <v>41182</v>
      </c>
      <c r="B19" s="81">
        <v>344</v>
      </c>
      <c r="C19" s="5">
        <f>1518/B19</f>
        <v>4.412790697674419</v>
      </c>
      <c r="D19" s="87"/>
    </row>
    <row r="20" spans="1:4" ht="13.5" customHeight="1" outlineLevel="1">
      <c r="A20" s="40">
        <v>41274</v>
      </c>
      <c r="B20" s="81">
        <v>353</v>
      </c>
      <c r="C20" s="186">
        <f>1544/B20</f>
        <v>4.373937677053824</v>
      </c>
      <c r="D20" s="87"/>
    </row>
    <row r="21" spans="1:4" ht="13.5" customHeight="1" outlineLevel="1">
      <c r="A21" s="40">
        <v>41364</v>
      </c>
      <c r="B21" s="1">
        <v>348</v>
      </c>
      <c r="C21" s="186">
        <f>1570/B21</f>
        <v>4.511494252873563</v>
      </c>
      <c r="D21" s="87"/>
    </row>
    <row r="22" spans="1:4" ht="13.5" customHeight="1">
      <c r="A22" s="40">
        <v>41455</v>
      </c>
      <c r="B22" s="1">
        <v>345</v>
      </c>
      <c r="C22" s="5">
        <f>1580/B22</f>
        <v>4.579710144927536</v>
      </c>
      <c r="D22" s="87"/>
    </row>
    <row r="23" spans="1:3" ht="13.5" customHeight="1" outlineLevel="1">
      <c r="A23" s="40">
        <v>41547</v>
      </c>
      <c r="B23" s="1">
        <v>347</v>
      </c>
      <c r="C23" s="186">
        <f>1593/B23</f>
        <v>4.590778097982709</v>
      </c>
    </row>
    <row r="24" spans="1:3" ht="13.5" customHeight="1" outlineLevel="1">
      <c r="A24" s="40">
        <v>41639</v>
      </c>
      <c r="B24" s="1">
        <v>347</v>
      </c>
      <c r="C24" s="186">
        <f>1604/B24</f>
        <v>4.622478386167147</v>
      </c>
    </row>
    <row r="25" spans="1:3" ht="13.5" customHeight="1" outlineLevel="1">
      <c r="A25" s="40">
        <v>41729</v>
      </c>
      <c r="B25" s="1">
        <v>343</v>
      </c>
      <c r="C25" s="186">
        <f>1597/B25</f>
        <v>4.65597667638484</v>
      </c>
    </row>
    <row r="26" spans="1:3" ht="13.5" customHeight="1">
      <c r="A26" s="40">
        <v>41820</v>
      </c>
      <c r="B26" s="1">
        <v>340</v>
      </c>
      <c r="C26" s="186">
        <f>1591/B26</f>
        <v>4.679411764705883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28"/>
  <sheetViews>
    <sheetView zoomScalePageLayoutView="0" workbookViewId="0" topLeftCell="A1">
      <selection activeCell="B7" sqref="B7:J7"/>
    </sheetView>
  </sheetViews>
  <sheetFormatPr defaultColWidth="9.140625" defaultRowHeight="12.75" outlineLevelRow="1"/>
  <cols>
    <col min="1" max="1" width="20.421875" style="6" customWidth="1"/>
    <col min="2" max="2" width="11.7109375" style="6" customWidth="1"/>
    <col min="3" max="10" width="11.421875" style="6" customWidth="1"/>
    <col min="11" max="11" width="9.140625" style="6" customWidth="1"/>
    <col min="12" max="12" width="10.140625" style="6" bestFit="1" customWidth="1"/>
    <col min="13" max="13" width="8.7109375" style="6" bestFit="1" customWidth="1"/>
    <col min="14" max="14" width="12.140625" style="6" bestFit="1" customWidth="1"/>
    <col min="15" max="15" width="24.8515625" style="6" bestFit="1" customWidth="1"/>
    <col min="16" max="16" width="9.57421875" style="6" bestFit="1" customWidth="1"/>
    <col min="17" max="16384" width="9.140625" style="6" customWidth="1"/>
  </cols>
  <sheetData>
    <row r="1" spans="1:10" ht="22.5" customHeight="1" outlineLevel="1" thickBot="1">
      <c r="A1" s="283" t="s">
        <v>94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0" ht="17.25" customHeight="1" outlineLevel="1">
      <c r="A2" s="284"/>
      <c r="B2" s="286" t="s">
        <v>9</v>
      </c>
      <c r="C2" s="286" t="s">
        <v>15</v>
      </c>
      <c r="D2" s="286"/>
      <c r="E2" s="286"/>
      <c r="F2" s="286"/>
      <c r="G2" s="286"/>
      <c r="H2" s="286" t="s">
        <v>16</v>
      </c>
      <c r="I2" s="286"/>
      <c r="J2" s="288"/>
    </row>
    <row r="3" spans="1:10" ht="17.25" customHeight="1" outlineLevel="1" thickBot="1">
      <c r="A3" s="285"/>
      <c r="B3" s="287"/>
      <c r="C3" s="55" t="s">
        <v>42</v>
      </c>
      <c r="D3" s="55" t="s">
        <v>43</v>
      </c>
      <c r="E3" s="55" t="s">
        <v>44</v>
      </c>
      <c r="F3" s="55" t="s">
        <v>45</v>
      </c>
      <c r="G3" s="55" t="s">
        <v>46</v>
      </c>
      <c r="H3" s="55" t="s">
        <v>43</v>
      </c>
      <c r="I3" s="55" t="s">
        <v>45</v>
      </c>
      <c r="J3" s="56" t="s">
        <v>46</v>
      </c>
    </row>
    <row r="4" spans="1:12" ht="18" customHeight="1" outlineLevel="1">
      <c r="A4" s="174">
        <v>41455</v>
      </c>
      <c r="B4" s="149">
        <v>1204</v>
      </c>
      <c r="C4" s="176">
        <v>42</v>
      </c>
      <c r="D4" s="176">
        <v>37</v>
      </c>
      <c r="E4" s="177">
        <v>11</v>
      </c>
      <c r="F4" s="177">
        <v>47</v>
      </c>
      <c r="G4" s="176">
        <v>828</v>
      </c>
      <c r="H4" s="177">
        <v>2</v>
      </c>
      <c r="I4" s="177">
        <v>100</v>
      </c>
      <c r="J4" s="178">
        <v>137</v>
      </c>
      <c r="L4" s="210"/>
    </row>
    <row r="5" spans="1:10" ht="18" customHeight="1" outlineLevel="1">
      <c r="A5" s="174">
        <v>41639</v>
      </c>
      <c r="B5" s="149">
        <v>1250</v>
      </c>
      <c r="C5" s="176">
        <v>38</v>
      </c>
      <c r="D5" s="176">
        <v>35</v>
      </c>
      <c r="E5" s="177">
        <v>11</v>
      </c>
      <c r="F5" s="177">
        <v>43</v>
      </c>
      <c r="G5" s="176">
        <v>861</v>
      </c>
      <c r="H5" s="177">
        <v>2</v>
      </c>
      <c r="I5" s="177">
        <v>90</v>
      </c>
      <c r="J5" s="178">
        <v>170</v>
      </c>
    </row>
    <row r="6" spans="1:10" ht="18" customHeight="1" outlineLevel="1">
      <c r="A6" s="174">
        <v>41729</v>
      </c>
      <c r="B6" s="149">
        <v>1243</v>
      </c>
      <c r="C6" s="176">
        <v>38</v>
      </c>
      <c r="D6" s="176">
        <v>35</v>
      </c>
      <c r="E6" s="177">
        <v>9</v>
      </c>
      <c r="F6" s="177">
        <v>42</v>
      </c>
      <c r="G6" s="176">
        <v>865</v>
      </c>
      <c r="H6" s="177">
        <v>2</v>
      </c>
      <c r="I6" s="177">
        <v>87</v>
      </c>
      <c r="J6" s="178">
        <v>165</v>
      </c>
    </row>
    <row r="7" spans="1:10" ht="18" customHeight="1" outlineLevel="1">
      <c r="A7" s="174">
        <v>41820</v>
      </c>
      <c r="B7" s="149">
        <v>1233</v>
      </c>
      <c r="C7" s="176">
        <v>38</v>
      </c>
      <c r="D7" s="176">
        <v>34</v>
      </c>
      <c r="E7" s="177">
        <v>9</v>
      </c>
      <c r="F7" s="177">
        <v>42</v>
      </c>
      <c r="G7" s="176">
        <v>862</v>
      </c>
      <c r="H7" s="177">
        <v>2</v>
      </c>
      <c r="I7" s="177">
        <v>81</v>
      </c>
      <c r="J7" s="178">
        <v>165</v>
      </c>
    </row>
    <row r="8" spans="1:10" ht="18" customHeight="1" outlineLevel="1">
      <c r="A8" s="290" t="s">
        <v>134</v>
      </c>
      <c r="B8" s="149">
        <v>-10</v>
      </c>
      <c r="C8" s="176">
        <v>0</v>
      </c>
      <c r="D8" s="176">
        <v>-1</v>
      </c>
      <c r="E8" s="176">
        <v>0</v>
      </c>
      <c r="F8" s="176">
        <v>0</v>
      </c>
      <c r="G8" s="176">
        <v>-3</v>
      </c>
      <c r="H8" s="176">
        <v>0</v>
      </c>
      <c r="I8" s="176">
        <v>-6</v>
      </c>
      <c r="J8" s="213">
        <v>0</v>
      </c>
    </row>
    <row r="9" spans="1:10" ht="18" customHeight="1" outlineLevel="1">
      <c r="A9" s="290"/>
      <c r="B9" s="221">
        <v>-0.008045052292839916</v>
      </c>
      <c r="C9" s="222">
        <v>0</v>
      </c>
      <c r="D9" s="222">
        <v>-0.02857142857142858</v>
      </c>
      <c r="E9" s="222">
        <v>0</v>
      </c>
      <c r="F9" s="222">
        <v>0</v>
      </c>
      <c r="G9" s="222">
        <v>-0.003468208092485603</v>
      </c>
      <c r="H9" s="222">
        <v>0</v>
      </c>
      <c r="I9" s="222">
        <v>-0.06896551724137934</v>
      </c>
      <c r="J9" s="223">
        <v>0</v>
      </c>
    </row>
    <row r="10" spans="1:10" ht="18" customHeight="1" outlineLevel="1">
      <c r="A10" s="290" t="s">
        <v>135</v>
      </c>
      <c r="B10" s="149">
        <v>-17</v>
      </c>
      <c r="C10" s="176">
        <v>0</v>
      </c>
      <c r="D10" s="176">
        <v>-1</v>
      </c>
      <c r="E10" s="176">
        <v>-2</v>
      </c>
      <c r="F10" s="176">
        <v>-1</v>
      </c>
      <c r="G10" s="176">
        <v>1</v>
      </c>
      <c r="H10" s="176">
        <v>0</v>
      </c>
      <c r="I10" s="176">
        <v>-9</v>
      </c>
      <c r="J10" s="213">
        <v>-5</v>
      </c>
    </row>
    <row r="11" spans="1:10" ht="18" customHeight="1" outlineLevel="1">
      <c r="A11" s="290"/>
      <c r="B11" s="221">
        <v>-0.013599999999999945</v>
      </c>
      <c r="C11" s="222">
        <v>0</v>
      </c>
      <c r="D11" s="222">
        <v>-0.02857142857142858</v>
      </c>
      <c r="E11" s="222">
        <v>-0.18181818181818177</v>
      </c>
      <c r="F11" s="222">
        <v>-0.023255813953488413</v>
      </c>
      <c r="G11" s="222">
        <v>0.0011614401858304202</v>
      </c>
      <c r="H11" s="222">
        <v>0</v>
      </c>
      <c r="I11" s="222">
        <v>-0.09999999999999998</v>
      </c>
      <c r="J11" s="223">
        <v>-0.02941176470588236</v>
      </c>
    </row>
    <row r="12" spans="1:16" ht="18" customHeight="1" outlineLevel="1">
      <c r="A12" s="290" t="s">
        <v>122</v>
      </c>
      <c r="B12" s="212">
        <v>29</v>
      </c>
      <c r="C12" s="175">
        <v>-4</v>
      </c>
      <c r="D12" s="175">
        <v>-3</v>
      </c>
      <c r="E12" s="175">
        <v>-2</v>
      </c>
      <c r="F12" s="175">
        <v>-5</v>
      </c>
      <c r="G12" s="175">
        <v>34</v>
      </c>
      <c r="H12" s="175">
        <v>0</v>
      </c>
      <c r="I12" s="175">
        <v>-19</v>
      </c>
      <c r="J12" s="214">
        <v>28</v>
      </c>
      <c r="L12" s="210"/>
      <c r="M12" s="209" t="s">
        <v>19</v>
      </c>
      <c r="N12" s="209" t="s">
        <v>3</v>
      </c>
      <c r="O12" s="209" t="s">
        <v>99</v>
      </c>
      <c r="P12" s="209" t="s">
        <v>58</v>
      </c>
    </row>
    <row r="13" spans="1:16" ht="18" customHeight="1" outlineLevel="1" thickBot="1">
      <c r="A13" s="290"/>
      <c r="B13" s="224">
        <v>0.024086378737541603</v>
      </c>
      <c r="C13" s="225">
        <v>-0.09523809523809523</v>
      </c>
      <c r="D13" s="225">
        <v>-0.08108108108108103</v>
      </c>
      <c r="E13" s="225">
        <v>-0.18181818181818177</v>
      </c>
      <c r="F13" s="225">
        <v>-0.1063829787234043</v>
      </c>
      <c r="G13" s="225">
        <v>0.04106280193236711</v>
      </c>
      <c r="H13" s="225">
        <v>0</v>
      </c>
      <c r="I13" s="225">
        <v>-0.18999999999999995</v>
      </c>
      <c r="J13" s="226">
        <v>0.2043795620437956</v>
      </c>
      <c r="L13" s="210">
        <f>A7</f>
        <v>41820</v>
      </c>
      <c r="M13" s="6">
        <f>C7</f>
        <v>38</v>
      </c>
      <c r="N13" s="6">
        <f>D7+H7</f>
        <v>36</v>
      </c>
      <c r="O13" s="6">
        <f>E7+F7+I7</f>
        <v>132</v>
      </c>
      <c r="P13" s="6">
        <f>G7+J7</f>
        <v>1027</v>
      </c>
    </row>
    <row r="14" spans="1:10" ht="24.75" customHeight="1" outlineLevel="1">
      <c r="A14" s="289" t="s">
        <v>90</v>
      </c>
      <c r="B14" s="289"/>
      <c r="C14" s="289"/>
      <c r="D14" s="289"/>
      <c r="E14" s="289"/>
      <c r="F14" s="289"/>
      <c r="G14" s="289"/>
      <c r="H14" s="289"/>
      <c r="I14" s="289"/>
      <c r="J14" s="289"/>
    </row>
    <row r="15" spans="1:10" ht="24.75" customHeight="1" outlineLevel="1" thickBot="1">
      <c r="A15" s="283" t="s">
        <v>91</v>
      </c>
      <c r="B15" s="283"/>
      <c r="C15" s="283"/>
      <c r="D15" s="283"/>
      <c r="E15" s="283"/>
      <c r="F15" s="283"/>
      <c r="G15" s="283"/>
      <c r="H15" s="179"/>
      <c r="I15" s="179"/>
      <c r="J15" s="179"/>
    </row>
    <row r="16" spans="1:12" ht="40.5" customHeight="1" outlineLevel="1" thickBot="1">
      <c r="A16" s="166"/>
      <c r="B16" s="167" t="s">
        <v>9</v>
      </c>
      <c r="C16" s="168" t="s">
        <v>87</v>
      </c>
      <c r="D16" s="168" t="s">
        <v>88</v>
      </c>
      <c r="E16" s="169" t="s">
        <v>102</v>
      </c>
      <c r="F16" s="169" t="s">
        <v>107</v>
      </c>
      <c r="G16" s="169" t="s">
        <v>89</v>
      </c>
      <c r="H16" s="82"/>
      <c r="I16" s="83"/>
      <c r="J16" s="83"/>
      <c r="K16" s="82"/>
      <c r="L16" s="84"/>
    </row>
    <row r="17" spans="1:7" ht="18.75" customHeight="1" outlineLevel="1">
      <c r="A17" s="174">
        <v>41364</v>
      </c>
      <c r="B17" s="57">
        <v>79</v>
      </c>
      <c r="C17" s="170">
        <v>9</v>
      </c>
      <c r="D17" s="170">
        <v>1</v>
      </c>
      <c r="E17" s="170">
        <v>7</v>
      </c>
      <c r="F17" s="171">
        <v>1</v>
      </c>
      <c r="G17" s="171">
        <v>61</v>
      </c>
    </row>
    <row r="18" spans="1:7" ht="18.75" customHeight="1" outlineLevel="1">
      <c r="A18" s="174">
        <v>41639</v>
      </c>
      <c r="B18" s="57">
        <v>62</v>
      </c>
      <c r="C18" s="170">
        <v>8</v>
      </c>
      <c r="D18" s="170">
        <v>5</v>
      </c>
      <c r="E18" s="170">
        <v>34</v>
      </c>
      <c r="F18" s="171">
        <v>0</v>
      </c>
      <c r="G18" s="171">
        <v>15</v>
      </c>
    </row>
    <row r="19" spans="1:7" s="235" customFormat="1" ht="18.75" customHeight="1" outlineLevel="1">
      <c r="A19" s="174">
        <v>41729</v>
      </c>
      <c r="B19" s="57">
        <f>SUM(C19:G19)</f>
        <v>59</v>
      </c>
      <c r="C19" s="170">
        <v>8</v>
      </c>
      <c r="D19" s="170">
        <v>2</v>
      </c>
      <c r="E19" s="170">
        <v>37</v>
      </c>
      <c r="F19" s="171">
        <v>0</v>
      </c>
      <c r="G19" s="171">
        <v>12</v>
      </c>
    </row>
    <row r="20" spans="1:7" s="235" customFormat="1" ht="18.75" customHeight="1" outlineLevel="1" thickBot="1">
      <c r="A20" s="231">
        <v>41820</v>
      </c>
      <c r="B20" s="232">
        <f>SUM(C20:G20)</f>
        <v>59</v>
      </c>
      <c r="C20" s="233">
        <v>6</v>
      </c>
      <c r="D20" s="233">
        <v>0</v>
      </c>
      <c r="E20" s="233">
        <v>45</v>
      </c>
      <c r="F20" s="234">
        <v>0</v>
      </c>
      <c r="G20" s="234">
        <v>8</v>
      </c>
    </row>
    <row r="21" ht="12.75" outlineLevel="1">
      <c r="A21" s="165" t="s">
        <v>109</v>
      </c>
    </row>
    <row r="22" ht="12.75" outlineLevel="1">
      <c r="A22" s="165" t="s">
        <v>110</v>
      </c>
    </row>
    <row r="23" ht="12.75" outlineLevel="1">
      <c r="A23" s="165" t="s">
        <v>123</v>
      </c>
    </row>
    <row r="25" ht="12.75">
      <c r="A25" s="165" t="s">
        <v>96</v>
      </c>
    </row>
    <row r="26" ht="12.75">
      <c r="A26" s="180" t="s">
        <v>95</v>
      </c>
    </row>
    <row r="28" spans="3:7" ht="12.75">
      <c r="C28" s="236"/>
      <c r="D28" s="236"/>
      <c r="E28" s="236"/>
      <c r="F28" s="236"/>
      <c r="G28" s="236"/>
    </row>
  </sheetData>
  <sheetProtection/>
  <mergeCells count="10">
    <mergeCell ref="A15:G15"/>
    <mergeCell ref="A1:J1"/>
    <mergeCell ref="A2:A3"/>
    <mergeCell ref="B2:B3"/>
    <mergeCell ref="C2:G2"/>
    <mergeCell ref="H2:J2"/>
    <mergeCell ref="A14:J14"/>
    <mergeCell ref="A10:A11"/>
    <mergeCell ref="A12:A13"/>
    <mergeCell ref="A8:A9"/>
  </mergeCells>
  <hyperlinks>
    <hyperlink ref="A26" r:id="rId1" display="http://www.uaib.com.ua/rankings_/byclass.html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9:I27"/>
  <sheetViews>
    <sheetView zoomScale="80" zoomScaleNormal="80" zoomScalePageLayoutView="0" workbookViewId="0" topLeftCell="A1">
      <selection activeCell="I27" sqref="I27"/>
    </sheetView>
  </sheetViews>
  <sheetFormatPr defaultColWidth="9.140625" defaultRowHeight="12.75"/>
  <cols>
    <col min="1" max="1" width="29.00390625" style="1" customWidth="1"/>
    <col min="2" max="2" width="19.7109375" style="1" customWidth="1"/>
    <col min="3" max="3" width="18.8515625" style="1" customWidth="1"/>
    <col min="4" max="4" width="3.00390625" style="1" customWidth="1"/>
    <col min="5" max="5" width="29.421875" style="1" customWidth="1"/>
    <col min="6" max="6" width="14.140625" style="1" customWidth="1"/>
    <col min="7" max="7" width="2.57421875" style="1" customWidth="1"/>
    <col min="8" max="8" width="33.140625" style="1" customWidth="1"/>
    <col min="9" max="9" width="21.7109375" style="1" customWidth="1"/>
    <col min="10" max="14" width="10.140625" style="1" customWidth="1"/>
    <col min="15" max="16384" width="9.140625" style="1" customWidth="1"/>
  </cols>
  <sheetData>
    <row r="19" spans="1:9" ht="18.75" customHeight="1" thickBot="1">
      <c r="A19" s="291">
        <v>41820</v>
      </c>
      <c r="B19" s="292"/>
      <c r="C19" s="292"/>
      <c r="D19" s="292"/>
      <c r="E19" s="292"/>
      <c r="F19" s="292"/>
      <c r="G19" s="292"/>
      <c r="H19" s="292"/>
      <c r="I19" s="292"/>
    </row>
    <row r="20" spans="1:9" ht="30.75" customHeight="1" thickBot="1">
      <c r="A20" s="126" t="s">
        <v>47</v>
      </c>
      <c r="B20" s="127" t="s">
        <v>35</v>
      </c>
      <c r="C20" s="128" t="s">
        <v>79</v>
      </c>
      <c r="D20" s="118"/>
      <c r="E20" s="126" t="s">
        <v>47</v>
      </c>
      <c r="F20" s="128" t="s">
        <v>78</v>
      </c>
      <c r="G20" s="118"/>
      <c r="H20" s="126" t="s">
        <v>47</v>
      </c>
      <c r="I20" s="128" t="s">
        <v>80</v>
      </c>
    </row>
    <row r="21" spans="1:9" s="139" customFormat="1" ht="18.75" customHeight="1">
      <c r="A21" s="135" t="s">
        <v>41</v>
      </c>
      <c r="B21" s="136">
        <v>239</v>
      </c>
      <c r="C21" s="137">
        <v>0.7029411764705882</v>
      </c>
      <c r="D21" s="138"/>
      <c r="E21" s="135" t="s">
        <v>41</v>
      </c>
      <c r="F21" s="137">
        <v>0.7110939907550077</v>
      </c>
      <c r="G21" s="138"/>
      <c r="H21" s="135" t="s">
        <v>41</v>
      </c>
      <c r="I21" s="137">
        <v>0.7923827676954994</v>
      </c>
    </row>
    <row r="22" spans="1:9" s="139" customFormat="1" ht="18.75" customHeight="1">
      <c r="A22" s="140" t="s">
        <v>37</v>
      </c>
      <c r="B22" s="141">
        <v>22</v>
      </c>
      <c r="C22" s="142">
        <v>0.06470588235294118</v>
      </c>
      <c r="D22" s="143"/>
      <c r="E22" s="140" t="s">
        <v>37</v>
      </c>
      <c r="F22" s="142">
        <v>0.07935285053929121</v>
      </c>
      <c r="G22" s="144"/>
      <c r="H22" s="140" t="s">
        <v>37</v>
      </c>
      <c r="I22" s="142">
        <v>0.06768352004737792</v>
      </c>
    </row>
    <row r="23" spans="1:9" s="139" customFormat="1" ht="18.75" customHeight="1">
      <c r="A23" s="140" t="s">
        <v>40</v>
      </c>
      <c r="B23" s="141">
        <v>20</v>
      </c>
      <c r="C23" s="142">
        <v>0.058823529411764705</v>
      </c>
      <c r="D23" s="143"/>
      <c r="E23" s="140" t="s">
        <v>40</v>
      </c>
      <c r="F23" s="142">
        <v>0.05238828967642527</v>
      </c>
      <c r="G23" s="144"/>
      <c r="H23" s="140" t="s">
        <v>38</v>
      </c>
      <c r="I23" s="142">
        <v>0.04654603836033747</v>
      </c>
    </row>
    <row r="24" spans="1:9" s="139" customFormat="1" ht="18.75" customHeight="1">
      <c r="A24" s="140" t="s">
        <v>38</v>
      </c>
      <c r="B24" s="141">
        <v>14</v>
      </c>
      <c r="C24" s="142">
        <v>0.041176470588235294</v>
      </c>
      <c r="D24" s="143"/>
      <c r="E24" s="140" t="s">
        <v>38</v>
      </c>
      <c r="F24" s="142">
        <v>0.03389830508474576</v>
      </c>
      <c r="G24" s="144"/>
      <c r="H24" s="140" t="s">
        <v>40</v>
      </c>
      <c r="I24" s="142">
        <v>0.03956294606825033</v>
      </c>
    </row>
    <row r="25" spans="1:9" s="139" customFormat="1" ht="18.75" customHeight="1">
      <c r="A25" s="140" t="s">
        <v>39</v>
      </c>
      <c r="B25" s="141">
        <v>10</v>
      </c>
      <c r="C25" s="142">
        <v>0.029411764705882353</v>
      </c>
      <c r="D25" s="145"/>
      <c r="E25" s="140" t="s">
        <v>72</v>
      </c>
      <c r="F25" s="142">
        <v>0.028505392912172575</v>
      </c>
      <c r="G25" s="146"/>
      <c r="H25" s="140" t="s">
        <v>72</v>
      </c>
      <c r="I25" s="142">
        <v>0.017316715668999935</v>
      </c>
    </row>
    <row r="26" spans="1:9" s="147" customFormat="1" ht="18.75" customHeight="1" thickBot="1">
      <c r="A26" s="129" t="s">
        <v>81</v>
      </c>
      <c r="B26" s="130">
        <v>35</v>
      </c>
      <c r="C26" s="131">
        <v>0.10294117647058823</v>
      </c>
      <c r="D26" s="138"/>
      <c r="E26" s="129" t="s">
        <v>81</v>
      </c>
      <c r="F26" s="131">
        <v>0.09476117103235748</v>
      </c>
      <c r="G26" s="138"/>
      <c r="H26" s="129" t="s">
        <v>81</v>
      </c>
      <c r="I26" s="131">
        <v>0.03650801215953503</v>
      </c>
    </row>
    <row r="27" spans="1:9" ht="12.75" customHeight="1">
      <c r="A27" s="8"/>
      <c r="B27" s="81"/>
      <c r="C27" s="81"/>
      <c r="D27" s="5"/>
      <c r="E27" s="5"/>
      <c r="F27" s="5"/>
      <c r="G27" s="5"/>
      <c r="H27" s="5"/>
      <c r="I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1">
    <mergeCell ref="A19:I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AP108"/>
  <sheetViews>
    <sheetView zoomScale="80" zoomScaleNormal="80" zoomScalePageLayoutView="0" workbookViewId="0" topLeftCell="A1">
      <selection activeCell="H25" sqref="H25"/>
    </sheetView>
  </sheetViews>
  <sheetFormatPr defaultColWidth="9.140625" defaultRowHeight="12.75" outlineLevelRow="1"/>
  <cols>
    <col min="1" max="1" width="26.140625" style="18" customWidth="1"/>
    <col min="2" max="5" width="15.7109375" style="18" customWidth="1"/>
    <col min="6" max="7" width="16.28125" style="18" customWidth="1"/>
    <col min="8" max="9" width="15.7109375" style="18" customWidth="1"/>
    <col min="10" max="10" width="21.140625" style="18" customWidth="1" collapsed="1"/>
    <col min="11" max="12" width="21.140625" style="18" customWidth="1"/>
    <col min="13" max="13" width="24.8515625" style="18" bestFit="1" customWidth="1"/>
    <col min="14" max="14" width="22.00390625" style="18" customWidth="1"/>
    <col min="15" max="18" width="19.8515625" style="18" customWidth="1"/>
    <col min="19" max="19" width="13.421875" style="18" customWidth="1"/>
    <col min="20" max="20" width="12.7109375" style="18" bestFit="1" customWidth="1"/>
    <col min="21" max="22" width="9.140625" style="18" customWidth="1"/>
    <col min="23" max="23" width="12.140625" style="18" bestFit="1" customWidth="1"/>
    <col min="24" max="24" width="11.57421875" style="18" bestFit="1" customWidth="1"/>
    <col min="25" max="25" width="11.7109375" style="18" bestFit="1" customWidth="1"/>
    <col min="26" max="27" width="11.57421875" style="18" bestFit="1" customWidth="1"/>
    <col min="28" max="16384" width="9.140625" style="18" customWidth="1"/>
  </cols>
  <sheetData>
    <row r="1" spans="1:9" s="96" customFormat="1" ht="20.25">
      <c r="A1" s="293" t="s">
        <v>63</v>
      </c>
      <c r="B1" s="293"/>
      <c r="C1" s="293"/>
      <c r="D1" s="293"/>
      <c r="E1" s="293"/>
      <c r="F1" s="293"/>
      <c r="G1" s="293"/>
      <c r="H1" s="293"/>
      <c r="I1" s="293"/>
    </row>
    <row r="2" spans="5:42" ht="16.5" outlineLevel="1" thickBot="1">
      <c r="E2" s="95" t="s">
        <v>60</v>
      </c>
      <c r="J2" s="44"/>
      <c r="K2" s="23"/>
      <c r="L2" s="23"/>
      <c r="M2" s="22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39" ht="30.75" outlineLevel="1" thickBot="1">
      <c r="A3" s="24" t="s">
        <v>8</v>
      </c>
      <c r="B3" s="243">
        <v>41455</v>
      </c>
      <c r="C3" s="227">
        <v>41639</v>
      </c>
      <c r="D3" s="227">
        <v>41729</v>
      </c>
      <c r="E3" s="227">
        <v>41820</v>
      </c>
      <c r="F3" s="25" t="s">
        <v>136</v>
      </c>
      <c r="G3" s="25" t="s">
        <v>135</v>
      </c>
      <c r="H3" s="25" t="s">
        <v>103</v>
      </c>
      <c r="I3" s="26"/>
      <c r="J3" s="2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7.25" customHeight="1" outlineLevel="1">
      <c r="A4" s="27" t="s">
        <v>19</v>
      </c>
      <c r="B4" s="49">
        <v>148.2299155375</v>
      </c>
      <c r="C4" s="187">
        <v>104.1515236796</v>
      </c>
      <c r="D4" s="187">
        <v>94.40005258779996</v>
      </c>
      <c r="E4" s="252">
        <v>86.76840418559995</v>
      </c>
      <c r="F4" s="253">
        <v>-0.08084368803822373</v>
      </c>
      <c r="G4" s="253">
        <v>-0.16690221016329554</v>
      </c>
      <c r="H4" s="253">
        <v>-0.414636351434412</v>
      </c>
      <c r="I4" s="188"/>
      <c r="J4" s="188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7.25" customHeight="1" outlineLevel="1">
      <c r="A5" s="28" t="s">
        <v>3</v>
      </c>
      <c r="B5" s="47">
        <v>149.40141760259993</v>
      </c>
      <c r="C5" s="189">
        <v>126.816713213</v>
      </c>
      <c r="D5" s="189">
        <v>130.39776986229998</v>
      </c>
      <c r="E5" s="254">
        <v>127.42899916029997</v>
      </c>
      <c r="F5" s="253">
        <v>-0.022767035856019913</v>
      </c>
      <c r="G5" s="253">
        <v>0.004828117144713984</v>
      </c>
      <c r="H5" s="253">
        <v>-0.14706967841995633</v>
      </c>
      <c r="I5" s="188"/>
      <c r="J5" s="18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7.25" customHeight="1" outlineLevel="1">
      <c r="A6" s="28" t="s">
        <v>99</v>
      </c>
      <c r="B6" s="47">
        <v>9212.020434580803</v>
      </c>
      <c r="C6" s="189">
        <v>9108.644716122497</v>
      </c>
      <c r="D6" s="189">
        <v>10132.586157379304</v>
      </c>
      <c r="E6" s="254">
        <v>9770.174634773697</v>
      </c>
      <c r="F6" s="253">
        <v>-0.03576693224973693</v>
      </c>
      <c r="G6" s="253">
        <v>0.07262660244945973</v>
      </c>
      <c r="H6" s="253">
        <v>0.06058977008970268</v>
      </c>
      <c r="I6" s="188"/>
      <c r="J6" s="18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7.25" customHeight="1" outlineLevel="1">
      <c r="A7" s="46" t="s">
        <v>117</v>
      </c>
      <c r="B7" s="48">
        <v>9509.651767720903</v>
      </c>
      <c r="C7" s="190">
        <v>9339.612953015097</v>
      </c>
      <c r="D7" s="190">
        <v>10357.383979829405</v>
      </c>
      <c r="E7" s="255">
        <v>9984.372038119596</v>
      </c>
      <c r="F7" s="256">
        <v>-0.036014107658481564</v>
      </c>
      <c r="G7" s="256">
        <v>0.06903488274600833</v>
      </c>
      <c r="H7" s="256">
        <v>0.04991983744452777</v>
      </c>
      <c r="I7" s="31"/>
      <c r="J7" s="31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7.25" customHeight="1" outlineLevel="1">
      <c r="A8" s="28" t="s">
        <v>58</v>
      </c>
      <c r="B8" s="191">
        <v>154542.73707156815</v>
      </c>
      <c r="C8" s="191">
        <v>168183.377814232</v>
      </c>
      <c r="D8" s="191">
        <v>176759.39645906206</v>
      </c>
      <c r="E8" s="254">
        <v>189934.8049687123</v>
      </c>
      <c r="F8" s="257">
        <v>0.07453865974645191</v>
      </c>
      <c r="G8" s="257">
        <v>0.12933161075231814</v>
      </c>
      <c r="H8" s="253">
        <v>0.22901152501753752</v>
      </c>
      <c r="I8" s="31"/>
      <c r="J8" s="31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7.25" customHeight="1" outlineLevel="1" thickBot="1">
      <c r="A9" s="29" t="s">
        <v>59</v>
      </c>
      <c r="B9" s="30">
        <v>164052.38883928905</v>
      </c>
      <c r="C9" s="192">
        <v>177522.9907672471</v>
      </c>
      <c r="D9" s="192">
        <v>187116.78043889147</v>
      </c>
      <c r="E9" s="258">
        <v>199919.17700683192</v>
      </c>
      <c r="F9" s="259">
        <v>0.06841928627625915</v>
      </c>
      <c r="G9" s="259">
        <v>0.12615935627711883</v>
      </c>
      <c r="H9" s="260">
        <v>0.2186300877500731</v>
      </c>
      <c r="I9" s="31"/>
      <c r="J9" s="31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4" ht="16.5" customHeight="1" outlineLevel="1">
      <c r="A10" s="50"/>
      <c r="B10" s="50"/>
      <c r="C10" s="50"/>
      <c r="D10" s="50"/>
      <c r="E10" s="50"/>
      <c r="F10" s="50"/>
      <c r="G10" s="50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8" ht="20.25" customHeight="1" outlineLevel="1" thickBot="1">
      <c r="A11" s="193" t="s">
        <v>61</v>
      </c>
      <c r="B11" s="195"/>
      <c r="C11" s="197"/>
      <c r="D11" s="197"/>
      <c r="E11" s="197"/>
      <c r="F11" s="197"/>
      <c r="G11" s="19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t="15.75" outlineLevel="1" thickBot="1">
      <c r="A12" s="24" t="s">
        <v>8</v>
      </c>
      <c r="B12" s="243">
        <v>41455</v>
      </c>
      <c r="C12" s="227">
        <v>41639</v>
      </c>
      <c r="D12" s="227">
        <v>41729</v>
      </c>
      <c r="E12" s="227">
        <v>41820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t="18.75" customHeight="1" outlineLevel="1">
      <c r="A13" s="27" t="s">
        <v>19</v>
      </c>
      <c r="B13" s="198">
        <v>0.015587312675385694</v>
      </c>
      <c r="C13" s="198">
        <v>0.011151588851010884</v>
      </c>
      <c r="D13" s="198">
        <v>0.009114275648333626</v>
      </c>
      <c r="E13" s="261">
        <v>0.008690421776584904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t="18.75" customHeight="1" outlineLevel="1">
      <c r="A14" s="28" t="s">
        <v>3</v>
      </c>
      <c r="B14" s="199">
        <v>0.015710503523348858</v>
      </c>
      <c r="C14" s="199">
        <v>0.013578369237673804</v>
      </c>
      <c r="D14" s="199">
        <v>0.012589836402342954</v>
      </c>
      <c r="E14" s="262">
        <v>0.01276284564254872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t="18.75" customHeight="1" outlineLevel="1">
      <c r="A15" s="28" t="s">
        <v>99</v>
      </c>
      <c r="B15" s="199">
        <v>0.9687021838012655</v>
      </c>
      <c r="C15" s="199">
        <v>0.9752700419113153</v>
      </c>
      <c r="D15" s="199">
        <v>0.9782958879493234</v>
      </c>
      <c r="E15" s="262">
        <v>0.9785467325808664</v>
      </c>
      <c r="F15" s="200"/>
      <c r="G15" s="200"/>
      <c r="I15" s="17" t="s">
        <v>7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t="18.75" customHeight="1" outlineLevel="1" thickBot="1">
      <c r="A16" s="45" t="s">
        <v>117</v>
      </c>
      <c r="B16" s="201">
        <v>1</v>
      </c>
      <c r="C16" s="201">
        <v>1</v>
      </c>
      <c r="D16" s="201">
        <v>1</v>
      </c>
      <c r="E16" s="263">
        <v>1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3:42" ht="12.75" outlineLevel="1"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</row>
    <row r="18" spans="13:42" ht="12.75" outlineLevel="1"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</row>
    <row r="19" spans="13:42" ht="12.75" outlineLevel="1"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</row>
    <row r="20" spans="13:42" ht="12.75" outlineLevel="1"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</row>
    <row r="21" spans="13:42" ht="12.75" outlineLevel="1"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</row>
    <row r="22" spans="13:42" ht="12.75" outlineLevel="1"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3:42" ht="12.75" outlineLevel="1"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</row>
    <row r="24" spans="13:42" ht="12.75" outlineLevel="1"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3:42" ht="12.75" outlineLevel="1"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ht="12.75" outlineLevel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ht="12.75" outlineLevel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</row>
    <row r="28" spans="1:42" ht="12.75" outlineLevel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</row>
    <row r="29" spans="1:42" ht="12.75" outlineLevel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</row>
    <row r="30" spans="1:42" ht="12.75" outlineLevel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</row>
    <row r="31" spans="1:42" ht="12.75" outlineLevel="1">
      <c r="A31" s="17"/>
      <c r="B31" s="17"/>
      <c r="C31" s="19"/>
      <c r="D31" s="19"/>
      <c r="E31" s="19"/>
      <c r="F31" s="19"/>
      <c r="G31" s="19"/>
      <c r="H31" s="19"/>
      <c r="I31" s="17"/>
      <c r="J31" s="17"/>
      <c r="K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</row>
    <row r="32" spans="1:42" ht="12.75" outlineLevel="1">
      <c r="A32" s="17"/>
      <c r="B32" s="202"/>
      <c r="C32" s="202"/>
      <c r="D32" s="32"/>
      <c r="E32" s="32"/>
      <c r="F32" s="32"/>
      <c r="G32" s="32"/>
      <c r="H32" s="32"/>
      <c r="I32" s="203"/>
      <c r="J32" s="203"/>
      <c r="K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ht="12.75" outlineLevel="1">
      <c r="A33" s="17"/>
      <c r="B33" s="202"/>
      <c r="C33" s="202"/>
      <c r="D33" s="32"/>
      <c r="E33" s="32"/>
      <c r="F33" s="32"/>
      <c r="G33" s="32"/>
      <c r="H33" s="32"/>
      <c r="I33" s="203"/>
      <c r="J33" s="203"/>
      <c r="K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ht="12.75" outlineLevel="1">
      <c r="A34" s="17"/>
      <c r="B34" s="202"/>
      <c r="C34" s="202"/>
      <c r="D34" s="32"/>
      <c r="E34" s="32"/>
      <c r="F34" s="32"/>
      <c r="G34" s="32"/>
      <c r="H34" s="32"/>
      <c r="I34" s="203"/>
      <c r="J34" s="203"/>
      <c r="K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</row>
    <row r="35" spans="1:42" ht="12.75" outlineLevel="1">
      <c r="A35" s="17"/>
      <c r="B35" s="202"/>
      <c r="C35" s="202"/>
      <c r="D35" s="32"/>
      <c r="E35" s="32"/>
      <c r="F35" s="32"/>
      <c r="G35" s="32"/>
      <c r="H35" s="32"/>
      <c r="I35" s="203"/>
      <c r="J35" s="203"/>
      <c r="K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</row>
    <row r="36" spans="1:42" ht="12.75" outlineLevel="1">
      <c r="A36" s="17"/>
      <c r="B36" s="202"/>
      <c r="C36" s="202"/>
      <c r="D36" s="32"/>
      <c r="E36" s="32"/>
      <c r="F36" s="32"/>
      <c r="G36" s="32"/>
      <c r="H36" s="32"/>
      <c r="I36" s="203"/>
      <c r="J36" s="203"/>
      <c r="K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</row>
    <row r="37" spans="1:42" ht="12.75" outlineLevel="1">
      <c r="A37" s="17"/>
      <c r="B37" s="17"/>
      <c r="C37" s="17"/>
      <c r="D37" s="17"/>
      <c r="E37" s="17"/>
      <c r="F37" s="17"/>
      <c r="G37" s="17"/>
      <c r="H37" s="17"/>
      <c r="I37" s="203"/>
      <c r="J37" s="17"/>
      <c r="K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</row>
    <row r="38" spans="1:42" ht="12.75" outlineLevel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ht="12.75" outlineLevel="1">
      <c r="A39" s="17"/>
      <c r="B39" s="19"/>
      <c r="C39" s="19"/>
      <c r="D39" s="19"/>
      <c r="E39" s="19"/>
      <c r="F39" s="19"/>
      <c r="G39" s="19"/>
      <c r="H39" s="19"/>
      <c r="I39" s="17"/>
      <c r="J39" s="17"/>
      <c r="K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11" ht="12.75" outlineLevel="1">
      <c r="A40" s="17"/>
      <c r="B40" s="33"/>
      <c r="C40" s="33"/>
      <c r="D40" s="33"/>
      <c r="E40" s="33"/>
      <c r="F40" s="33"/>
      <c r="G40" s="33"/>
      <c r="H40" s="33"/>
      <c r="I40" s="34"/>
      <c r="J40" s="34"/>
      <c r="K40" s="17"/>
    </row>
    <row r="41" spans="1:11" ht="12.75" outlineLevel="1">
      <c r="A41" s="17"/>
      <c r="B41" s="33"/>
      <c r="C41" s="33"/>
      <c r="D41" s="33"/>
      <c r="E41" s="33"/>
      <c r="F41" s="33"/>
      <c r="G41" s="33"/>
      <c r="H41" s="33"/>
      <c r="I41" s="34"/>
      <c r="J41" s="34"/>
      <c r="K41" s="17"/>
    </row>
    <row r="42" spans="1:11" ht="18.75" outlineLevel="1" thickBot="1">
      <c r="A42" s="193" t="s">
        <v>71</v>
      </c>
      <c r="C42" s="33"/>
      <c r="D42" s="33"/>
      <c r="E42" s="33"/>
      <c r="F42" s="33"/>
      <c r="G42" s="33"/>
      <c r="H42" s="33"/>
      <c r="I42" s="34"/>
      <c r="J42" s="34"/>
      <c r="K42" s="17"/>
    </row>
    <row r="43" spans="1:11" ht="15.75" outlineLevel="1" thickBot="1">
      <c r="A43" s="24" t="s">
        <v>8</v>
      </c>
      <c r="B43" s="227">
        <v>41820</v>
      </c>
      <c r="C43" s="33"/>
      <c r="D43" s="33"/>
      <c r="E43" s="33"/>
      <c r="F43" s="33"/>
      <c r="G43" s="33"/>
      <c r="H43" s="33"/>
      <c r="I43" s="34"/>
      <c r="J43" s="34"/>
      <c r="K43" s="17"/>
    </row>
    <row r="44" spans="1:11" ht="19.5" customHeight="1" outlineLevel="1">
      <c r="A44" s="27" t="s">
        <v>58</v>
      </c>
      <c r="B44" s="264">
        <v>0.950057957482596</v>
      </c>
      <c r="C44" s="33"/>
      <c r="D44" s="33"/>
      <c r="E44" s="33"/>
      <c r="F44" s="33"/>
      <c r="G44" s="33"/>
      <c r="H44" s="33"/>
      <c r="I44" s="34"/>
      <c r="J44" s="34"/>
      <c r="K44" s="17"/>
    </row>
    <row r="45" spans="1:11" ht="19.5" customHeight="1" outlineLevel="1">
      <c r="A45" s="27" t="s">
        <v>19</v>
      </c>
      <c r="B45" s="264">
        <v>0.00043401741386037607</v>
      </c>
      <c r="C45" s="34"/>
      <c r="D45" s="34"/>
      <c r="E45" s="34"/>
      <c r="F45" s="34"/>
      <c r="G45" s="34"/>
      <c r="H45" s="34"/>
      <c r="I45" s="17"/>
      <c r="J45" s="17"/>
      <c r="K45" s="17"/>
    </row>
    <row r="46" spans="1:33" ht="19.5" customHeight="1" outlineLevel="1">
      <c r="A46" s="28" t="s">
        <v>3</v>
      </c>
      <c r="B46" s="264">
        <v>0.0006374025797232312</v>
      </c>
      <c r="C46" s="34"/>
      <c r="D46" s="17"/>
      <c r="E46" s="17"/>
      <c r="F46" s="17"/>
      <c r="G46" s="17"/>
      <c r="H46" s="17"/>
      <c r="I46" s="17"/>
      <c r="J46" s="17"/>
      <c r="K46" s="17"/>
      <c r="L46" s="17"/>
      <c r="M46" s="35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</row>
    <row r="47" spans="1:33" ht="19.5" customHeight="1" outlineLevel="1">
      <c r="A47" s="28" t="s">
        <v>99</v>
      </c>
      <c r="B47" s="264">
        <v>0.0488706225238203</v>
      </c>
      <c r="C47" s="88"/>
      <c r="D47" s="35"/>
      <c r="E47" s="35"/>
      <c r="F47" s="35"/>
      <c r="G47" s="35"/>
      <c r="H47" s="35"/>
      <c r="I47" s="35"/>
      <c r="J47" s="35"/>
      <c r="M47" s="35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</row>
    <row r="48" spans="1:33" ht="17.25" customHeight="1" outlineLevel="1" thickBot="1">
      <c r="A48" s="45" t="s">
        <v>59</v>
      </c>
      <c r="B48" s="266">
        <v>1</v>
      </c>
      <c r="C48" s="35"/>
      <c r="D48" s="35"/>
      <c r="E48" s="35"/>
      <c r="F48" s="35"/>
      <c r="G48" s="35"/>
      <c r="H48" s="35"/>
      <c r="I48" s="35"/>
      <c r="J48" s="35"/>
      <c r="M48" s="35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</row>
    <row r="49" spans="3:33" ht="17.25" customHeight="1" outlineLevel="1">
      <c r="C49" s="35"/>
      <c r="D49" s="35"/>
      <c r="E49" s="35"/>
      <c r="F49" s="35"/>
      <c r="G49" s="35"/>
      <c r="H49" s="35"/>
      <c r="I49" s="35"/>
      <c r="J49" s="35"/>
      <c r="M49" s="35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</row>
    <row r="50" spans="3:33" ht="17.25" customHeight="1" outlineLevel="1">
      <c r="C50" s="35"/>
      <c r="D50" s="35"/>
      <c r="E50" s="35"/>
      <c r="F50" s="35"/>
      <c r="G50" s="35"/>
      <c r="H50" s="35"/>
      <c r="I50" s="35"/>
      <c r="J50" s="35"/>
      <c r="M50" s="35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</row>
    <row r="51" spans="3:33" ht="16.5" customHeight="1" outlineLevel="1">
      <c r="C51" s="35"/>
      <c r="D51" s="35"/>
      <c r="E51" s="35"/>
      <c r="F51" s="35"/>
      <c r="G51" s="35"/>
      <c r="H51" s="35"/>
      <c r="I51" s="35"/>
      <c r="J51" s="35"/>
      <c r="M51" s="35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</row>
    <row r="52" spans="3:33" ht="18.75" customHeight="1" outlineLevel="1">
      <c r="C52" s="35"/>
      <c r="D52" s="35"/>
      <c r="E52" s="35"/>
      <c r="F52" s="35"/>
      <c r="G52" s="35"/>
      <c r="H52" s="35"/>
      <c r="I52" s="35"/>
      <c r="J52" s="35"/>
      <c r="M52" s="35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</row>
    <row r="53" spans="3:33" ht="18.75" customHeight="1" outlineLevel="1">
      <c r="C53" s="35"/>
      <c r="D53" s="35"/>
      <c r="E53" s="35"/>
      <c r="F53" s="35"/>
      <c r="G53" s="35"/>
      <c r="H53" s="35"/>
      <c r="I53" s="35"/>
      <c r="J53" s="35"/>
      <c r="M53" s="35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</row>
    <row r="54" spans="3:33" ht="18.75" customHeight="1">
      <c r="C54" s="35"/>
      <c r="D54" s="35"/>
      <c r="E54" s="35"/>
      <c r="F54" s="35"/>
      <c r="G54" s="35"/>
      <c r="H54" s="35"/>
      <c r="I54" s="35"/>
      <c r="J54" s="35"/>
      <c r="M54" s="35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</row>
    <row r="55" spans="1:33" s="96" customFormat="1" ht="18.75" customHeight="1">
      <c r="A55" s="293" t="s">
        <v>64</v>
      </c>
      <c r="B55" s="293"/>
      <c r="C55" s="293"/>
      <c r="D55" s="293"/>
      <c r="E55" s="293"/>
      <c r="F55" s="293"/>
      <c r="G55" s="293"/>
      <c r="H55" s="293"/>
      <c r="I55" s="293"/>
      <c r="J55" s="97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4:38" ht="16.5" outlineLevel="1" thickBot="1">
      <c r="D56" s="95"/>
      <c r="E56" s="95" t="s">
        <v>60</v>
      </c>
      <c r="K56" s="22"/>
      <c r="L56" s="23"/>
      <c r="M56" s="23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</row>
    <row r="57" spans="1:36" ht="30.75" outlineLevel="1" thickBot="1">
      <c r="A57" s="24" t="s">
        <v>8</v>
      </c>
      <c r="B57" s="227">
        <v>41455</v>
      </c>
      <c r="C57" s="227">
        <v>41639</v>
      </c>
      <c r="D57" s="227">
        <v>41729</v>
      </c>
      <c r="E57" s="227">
        <v>41820</v>
      </c>
      <c r="F57" s="25" t="s">
        <v>136</v>
      </c>
      <c r="G57" s="25" t="s">
        <v>135</v>
      </c>
      <c r="H57" s="25" t="s">
        <v>103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1:36" ht="17.25" customHeight="1" outlineLevel="1">
      <c r="A58" s="27" t="s">
        <v>19</v>
      </c>
      <c r="B58" s="49">
        <v>147.01528816750005</v>
      </c>
      <c r="C58" s="49">
        <v>103.2011274496</v>
      </c>
      <c r="D58" s="49">
        <v>93.27451844779999</v>
      </c>
      <c r="E58" s="252">
        <v>85.94919158559999</v>
      </c>
      <c r="F58" s="253">
        <v>-0.07853513461234896</v>
      </c>
      <c r="G58" s="253">
        <v>-0.16716809486820072</v>
      </c>
      <c r="H58" s="253">
        <v>-0.4153724238007489</v>
      </c>
      <c r="I58" s="208"/>
      <c r="J58" s="208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1:36" ht="17.25" customHeight="1" outlineLevel="1">
      <c r="A59" s="28" t="s">
        <v>3</v>
      </c>
      <c r="B59" s="47">
        <v>143.98252125259995</v>
      </c>
      <c r="C59" s="47">
        <v>122.275542893</v>
      </c>
      <c r="D59" s="47">
        <v>123.26678374230002</v>
      </c>
      <c r="E59" s="254">
        <v>122.2755584803</v>
      </c>
      <c r="F59" s="253">
        <v>-0.008041300599456402</v>
      </c>
      <c r="G59" s="253">
        <v>1.27476841527141E-07</v>
      </c>
      <c r="H59" s="253">
        <v>-0.15076109644043323</v>
      </c>
      <c r="I59" s="208"/>
      <c r="J59" s="208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1:36" ht="17.25" customHeight="1" outlineLevel="1">
      <c r="A60" s="28" t="s">
        <v>99</v>
      </c>
      <c r="B60" s="47">
        <v>8141.542392430799</v>
      </c>
      <c r="C60" s="47">
        <v>8318.154349802498</v>
      </c>
      <c r="D60" s="47">
        <v>9114.0334818193</v>
      </c>
      <c r="E60" s="254">
        <v>8824.356885493704</v>
      </c>
      <c r="F60" s="253">
        <v>-0.03178357824814271</v>
      </c>
      <c r="G60" s="253">
        <v>0.06085515060239577</v>
      </c>
      <c r="H60" s="253">
        <v>0.08386795279696857</v>
      </c>
      <c r="I60" s="208"/>
      <c r="J60" s="208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1:36" ht="17.25" customHeight="1" outlineLevel="1">
      <c r="A61" s="46" t="s">
        <v>100</v>
      </c>
      <c r="B61" s="48">
        <v>8432.5402018509</v>
      </c>
      <c r="C61" s="48">
        <v>8543.631020145098</v>
      </c>
      <c r="D61" s="48">
        <v>9330.574784009399</v>
      </c>
      <c r="E61" s="255">
        <v>9032.581635559605</v>
      </c>
      <c r="F61" s="256">
        <v>-0.03193727667886981</v>
      </c>
      <c r="G61" s="256">
        <v>0.05722983755520428</v>
      </c>
      <c r="H61" s="256">
        <v>0.07115785034466837</v>
      </c>
      <c r="I61" s="208"/>
      <c r="J61" s="208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1:36" ht="17.25" customHeight="1" outlineLevel="1">
      <c r="A62" s="28" t="s">
        <v>58</v>
      </c>
      <c r="B62" s="47">
        <v>137155.81740021807</v>
      </c>
      <c r="C62" s="47">
        <v>149880.83715971065</v>
      </c>
      <c r="D62" s="47">
        <v>156720.4113390121</v>
      </c>
      <c r="E62" s="254">
        <v>166610.39142030448</v>
      </c>
      <c r="F62" s="257">
        <v>0.06310588389089111</v>
      </c>
      <c r="G62" s="257">
        <v>0.11161903401144668</v>
      </c>
      <c r="H62" s="253">
        <v>0.21475264103554959</v>
      </c>
      <c r="I62" s="208"/>
      <c r="J62" s="208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1:36" ht="17.25" customHeight="1" outlineLevel="1" thickBot="1">
      <c r="A63" s="29" t="s">
        <v>59</v>
      </c>
      <c r="B63" s="30">
        <v>145588.35760206898</v>
      </c>
      <c r="C63" s="30">
        <v>158424.46817985576</v>
      </c>
      <c r="D63" s="30">
        <v>166050.9861230215</v>
      </c>
      <c r="E63" s="258">
        <v>175642.97305586407</v>
      </c>
      <c r="F63" s="259">
        <v>0.0577653114672636</v>
      </c>
      <c r="G63" s="259">
        <v>0.10868589349759117</v>
      </c>
      <c r="H63" s="260">
        <v>0.2064355690854225</v>
      </c>
      <c r="I63" s="208"/>
      <c r="J63" s="208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1:37" ht="15" outlineLevel="1">
      <c r="A64" s="50"/>
      <c r="B64" s="50"/>
      <c r="C64" s="50"/>
      <c r="D64" s="196"/>
      <c r="E64" s="196"/>
      <c r="F64" s="50"/>
      <c r="G64" s="50"/>
      <c r="H64" s="50"/>
      <c r="I64" s="134"/>
      <c r="J64" s="50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ht="18.75" outlineLevel="1" thickBot="1">
      <c r="A65" s="193" t="s">
        <v>62</v>
      </c>
      <c r="C65" s="194"/>
      <c r="D65" s="197"/>
      <c r="E65" s="197"/>
      <c r="F65" s="197"/>
      <c r="G65" s="197"/>
      <c r="H65" s="197"/>
      <c r="I65" s="197"/>
      <c r="J65" s="19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5" ht="17.25" customHeight="1" outlineLevel="1" thickBot="1">
      <c r="A66" s="24" t="s">
        <v>8</v>
      </c>
      <c r="B66" s="227">
        <v>41455</v>
      </c>
      <c r="C66" s="227">
        <v>41639</v>
      </c>
      <c r="D66" s="227">
        <v>41729</v>
      </c>
      <c r="E66" s="227">
        <v>41820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ht="17.25" customHeight="1" outlineLevel="1">
      <c r="A67" s="27" t="s">
        <v>19</v>
      </c>
      <c r="B67" s="204">
        <v>0.01743428251136365</v>
      </c>
      <c r="C67" s="204">
        <v>0.012079305298445264</v>
      </c>
      <c r="D67" s="198">
        <v>0.00999665300444861</v>
      </c>
      <c r="E67" s="265">
        <v>0.009515462472792264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9" ht="17.25" customHeight="1" outlineLevel="1">
      <c r="A68" s="28" t="s">
        <v>3</v>
      </c>
      <c r="B68" s="204">
        <v>0.017074632057016047</v>
      </c>
      <c r="C68" s="204">
        <v>0.014311894158898657</v>
      </c>
      <c r="D68" s="199">
        <v>0.013211060046756477</v>
      </c>
      <c r="E68" s="265">
        <v>0.0135371661628746</v>
      </c>
      <c r="L68" s="205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8" ht="17.25" customHeight="1" outlineLevel="1">
      <c r="A69" s="28" t="s">
        <v>99</v>
      </c>
      <c r="B69" s="204">
        <v>0.9654910854316202</v>
      </c>
      <c r="C69" s="204">
        <v>0.9736088005426562</v>
      </c>
      <c r="D69" s="199">
        <v>0.976792286948795</v>
      </c>
      <c r="E69" s="265">
        <v>0.976947371364333</v>
      </c>
      <c r="J69" s="205"/>
      <c r="K69" s="205"/>
      <c r="L69" s="205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</row>
    <row r="70" spans="1:38" ht="17.25" customHeight="1" outlineLevel="1" thickBot="1">
      <c r="A70" s="45" t="s">
        <v>100</v>
      </c>
      <c r="B70" s="206">
        <v>1</v>
      </c>
      <c r="C70" s="201">
        <v>1</v>
      </c>
      <c r="D70" s="201">
        <v>1</v>
      </c>
      <c r="E70" s="263">
        <v>1</v>
      </c>
      <c r="J70" s="205"/>
      <c r="K70" s="205"/>
      <c r="L70" s="205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</row>
    <row r="71" spans="1:12" ht="15" outlineLevel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36"/>
      <c r="L71" s="197"/>
    </row>
    <row r="72" ht="12.75" outlineLevel="1"/>
    <row r="73" ht="12.75" outlineLevel="1"/>
    <row r="74" ht="12.75" outlineLevel="1"/>
    <row r="75" ht="12.75" outlineLevel="1"/>
    <row r="76" ht="12.75" outlineLevel="1"/>
    <row r="77" ht="12.75" outlineLevel="1"/>
    <row r="78" ht="12.75" outlineLevel="1"/>
    <row r="79" ht="12.75" outlineLevel="1"/>
    <row r="80" ht="12.75" outlineLevel="1"/>
    <row r="81" ht="12.75" outlineLevel="1"/>
    <row r="82" ht="12.75" outlineLevel="1"/>
    <row r="83" ht="12.75" outlineLevel="1"/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spans="1:3" ht="18.75" outlineLevel="1" thickBot="1">
      <c r="A96" s="193" t="s">
        <v>75</v>
      </c>
      <c r="C96" s="20"/>
    </row>
    <row r="97" spans="1:3" ht="15.75" outlineLevel="1" thickBot="1">
      <c r="A97" s="24" t="s">
        <v>8</v>
      </c>
      <c r="B97" s="227">
        <v>41820</v>
      </c>
      <c r="C97" s="20"/>
    </row>
    <row r="98" spans="1:3" ht="18.75" customHeight="1" outlineLevel="1">
      <c r="A98" s="207" t="s">
        <v>58</v>
      </c>
      <c r="B98" s="264">
        <v>0.9485741929870047</v>
      </c>
      <c r="C98" s="20"/>
    </row>
    <row r="99" spans="1:3" ht="18.75" customHeight="1" outlineLevel="1">
      <c r="A99" s="27" t="s">
        <v>19</v>
      </c>
      <c r="B99" s="264">
        <v>0.0004893403367652143</v>
      </c>
      <c r="C99" s="20"/>
    </row>
    <row r="100" spans="1:3" ht="18.75" customHeight="1" outlineLevel="1">
      <c r="A100" s="28" t="s">
        <v>3</v>
      </c>
      <c r="B100" s="264">
        <v>0.0006961596945948398</v>
      </c>
      <c r="C100" s="20"/>
    </row>
    <row r="101" spans="1:2" ht="18.75" customHeight="1" outlineLevel="1">
      <c r="A101" s="28" t="s">
        <v>99</v>
      </c>
      <c r="B101" s="264">
        <v>0.05024030698163527</v>
      </c>
    </row>
    <row r="102" spans="1:2" ht="18.75" customHeight="1" outlineLevel="1" thickBot="1">
      <c r="A102" s="45" t="s">
        <v>59</v>
      </c>
      <c r="B102" s="266">
        <v>1</v>
      </c>
    </row>
    <row r="103" ht="12.75" outlineLevel="1"/>
    <row r="104" ht="18" customHeight="1" outlineLevel="1"/>
    <row r="105" ht="18" customHeight="1" outlineLevel="1"/>
    <row r="106" ht="18" customHeight="1" outlineLevel="1">
      <c r="C106" s="34"/>
    </row>
    <row r="107" ht="18" customHeight="1" outlineLevel="1">
      <c r="C107" s="88"/>
    </row>
    <row r="108" spans="2:3" ht="12.75" outlineLevel="1">
      <c r="B108" s="43"/>
      <c r="C108" s="43"/>
    </row>
    <row r="109" ht="12.75" outlineLevel="1"/>
    <row r="110" ht="12.75" outlineLevel="1"/>
  </sheetData>
  <sheetProtection/>
  <mergeCells count="2">
    <mergeCell ref="A1:I1"/>
    <mergeCell ref="A55:I55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J25"/>
  <sheetViews>
    <sheetView zoomScalePageLayoutView="0" workbookViewId="0" topLeftCell="A1">
      <selection activeCell="A17" sqref="A17:C17"/>
    </sheetView>
  </sheetViews>
  <sheetFormatPr defaultColWidth="9.140625" defaultRowHeight="12.75" outlineLevelRow="1"/>
  <cols>
    <col min="1" max="1" width="25.8515625" style="94" customWidth="1"/>
    <col min="2" max="2" width="33.57421875" style="94" customWidth="1"/>
    <col min="3" max="3" width="30.7109375" style="94" customWidth="1"/>
    <col min="4" max="5" width="11.140625" style="94" customWidth="1"/>
    <col min="6" max="15" width="11.140625" style="91" customWidth="1"/>
    <col min="16" max="16" width="11.421875" style="91" customWidth="1"/>
    <col min="17" max="21" width="10.57421875" style="91" customWidth="1"/>
    <col min="22" max="16384" width="9.140625" style="91" customWidth="1"/>
  </cols>
  <sheetData>
    <row r="1" spans="1:6" ht="15.75" thickBot="1">
      <c r="A1" s="294" t="s">
        <v>127</v>
      </c>
      <c r="B1" s="294"/>
      <c r="C1" s="294"/>
      <c r="D1" s="36"/>
      <c r="E1" s="36"/>
      <c r="F1" s="36"/>
    </row>
    <row r="2" spans="1:5" ht="33.75" customHeight="1" outlineLevel="1" thickBot="1">
      <c r="A2" s="41" t="s">
        <v>73</v>
      </c>
      <c r="B2" s="41" t="s">
        <v>115</v>
      </c>
      <c r="C2" s="92" t="s">
        <v>106</v>
      </c>
      <c r="D2" s="91"/>
      <c r="E2" s="91"/>
    </row>
    <row r="3" spans="1:5" ht="15" customHeight="1" outlineLevel="1">
      <c r="A3" s="155" t="s">
        <v>104</v>
      </c>
      <c r="B3" s="237">
        <v>-8467.465666482814</v>
      </c>
      <c r="C3" s="172">
        <v>39</v>
      </c>
      <c r="D3" s="93"/>
      <c r="E3" s="91"/>
    </row>
    <row r="4" spans="1:5" ht="15" customHeight="1" outlineLevel="1">
      <c r="A4" s="154" t="s">
        <v>111</v>
      </c>
      <c r="B4" s="237">
        <v>-5268.47290186005</v>
      </c>
      <c r="C4" s="172">
        <v>38</v>
      </c>
      <c r="D4" s="91"/>
      <c r="E4" s="91"/>
    </row>
    <row r="5" spans="1:5" ht="15" customHeight="1" outlineLevel="1">
      <c r="A5" s="154" t="s">
        <v>112</v>
      </c>
      <c r="B5" s="237">
        <v>-15623.22</v>
      </c>
      <c r="C5" s="172">
        <v>36</v>
      </c>
      <c r="D5" s="91"/>
      <c r="E5" s="91"/>
    </row>
    <row r="6" spans="1:5" ht="15" customHeight="1" outlineLevel="1">
      <c r="A6" s="154" t="s">
        <v>113</v>
      </c>
      <c r="B6" s="237">
        <v>-2359.803758141078</v>
      </c>
      <c r="C6" s="172">
        <v>35</v>
      </c>
      <c r="D6" s="91"/>
      <c r="E6" s="91"/>
    </row>
    <row r="7" spans="1:5" ht="15" customHeight="1" outlineLevel="1">
      <c r="A7" s="154" t="s">
        <v>118</v>
      </c>
      <c r="B7" s="237">
        <v>-8137.047199200014</v>
      </c>
      <c r="C7" s="172">
        <v>33</v>
      </c>
      <c r="D7" s="91"/>
      <c r="E7" s="91"/>
    </row>
    <row r="8" spans="1:5" ht="15" customHeight="1" outlineLevel="1">
      <c r="A8" s="154" t="s">
        <v>119</v>
      </c>
      <c r="B8" s="237">
        <v>-2444.715250738165</v>
      </c>
      <c r="C8" s="172">
        <v>31</v>
      </c>
      <c r="D8" s="91"/>
      <c r="E8" s="91"/>
    </row>
    <row r="9" spans="1:5" ht="15" customHeight="1" outlineLevel="1">
      <c r="A9" s="154" t="s">
        <v>120</v>
      </c>
      <c r="B9" s="237">
        <v>-1508.1569036613905</v>
      </c>
      <c r="C9" s="172">
        <v>31</v>
      </c>
      <c r="D9" s="91"/>
      <c r="E9" s="91"/>
    </row>
    <row r="10" spans="1:5" ht="15" customHeight="1" outlineLevel="1">
      <c r="A10" s="156" t="s">
        <v>124</v>
      </c>
      <c r="B10" s="237">
        <v>-10445.928605988727</v>
      </c>
      <c r="C10" s="172">
        <v>29</v>
      </c>
      <c r="D10" s="91"/>
      <c r="E10" s="91"/>
    </row>
    <row r="11" spans="1:5" ht="15" customHeight="1" outlineLevel="1">
      <c r="A11" s="156" t="s">
        <v>125</v>
      </c>
      <c r="B11" s="237">
        <v>-2843.798272856567</v>
      </c>
      <c r="C11" s="172">
        <v>30</v>
      </c>
      <c r="D11" s="91"/>
      <c r="E11" s="91"/>
    </row>
    <row r="12" spans="1:5" ht="15" customHeight="1" outlineLevel="1">
      <c r="A12" s="154" t="s">
        <v>126</v>
      </c>
      <c r="B12" s="237">
        <v>-803.7528592443039</v>
      </c>
      <c r="C12" s="172">
        <v>30</v>
      </c>
      <c r="D12" s="91"/>
      <c r="E12" s="91"/>
    </row>
    <row r="13" spans="1:3" ht="15" customHeight="1" outlineLevel="1">
      <c r="A13" s="184" t="s">
        <v>137</v>
      </c>
      <c r="B13" s="237">
        <v>-10437.301959329761</v>
      </c>
      <c r="C13" s="172">
        <v>29</v>
      </c>
    </row>
    <row r="14" spans="1:3" ht="15" customHeight="1" outlineLevel="1">
      <c r="A14" s="184" t="s">
        <v>138</v>
      </c>
      <c r="B14" s="237">
        <v>397.6373467815373</v>
      </c>
      <c r="C14" s="172">
        <v>29</v>
      </c>
    </row>
    <row r="15" spans="1:5" ht="15" customHeight="1" outlineLevel="1" thickBot="1">
      <c r="A15" s="185" t="s">
        <v>139</v>
      </c>
      <c r="B15" s="238">
        <v>-2130.0567384821165</v>
      </c>
      <c r="C15" s="173">
        <v>31</v>
      </c>
      <c r="D15" s="91"/>
      <c r="E15" s="91"/>
    </row>
    <row r="16" spans="1:10" ht="6" customHeight="1">
      <c r="A16" s="114"/>
      <c r="B16" s="115"/>
      <c r="C16" s="116"/>
      <c r="D16" s="114"/>
      <c r="E16" s="114"/>
      <c r="F16" s="117"/>
      <c r="H16" s="115"/>
      <c r="I16" s="116"/>
      <c r="J16" s="117"/>
    </row>
    <row r="17" spans="1:6" ht="15.75" thickBot="1">
      <c r="A17" s="295" t="s">
        <v>148</v>
      </c>
      <c r="B17" s="295"/>
      <c r="C17" s="295"/>
      <c r="D17" s="36"/>
      <c r="E17" s="36"/>
      <c r="F17" s="36"/>
    </row>
    <row r="18" spans="1:3" ht="15" customHeight="1" outlineLevel="1">
      <c r="A18" s="151" t="s">
        <v>105</v>
      </c>
      <c r="B18" s="218">
        <v>-12407.9214640499</v>
      </c>
      <c r="C18" s="218">
        <v>40</v>
      </c>
    </row>
    <row r="19" spans="1:3" ht="15" customHeight="1" outlineLevel="1">
      <c r="A19" s="150" t="s">
        <v>114</v>
      </c>
      <c r="B19" s="219">
        <v>-23251.4966600011</v>
      </c>
      <c r="C19" s="219">
        <v>36.333333333333336</v>
      </c>
    </row>
    <row r="20" spans="1:3" ht="15" customHeight="1" outlineLevel="1">
      <c r="A20" s="150" t="s">
        <v>121</v>
      </c>
      <c r="B20" s="219">
        <v>-12089.91935359957</v>
      </c>
      <c r="C20" s="219">
        <v>31.666666666666668</v>
      </c>
    </row>
    <row r="21" spans="1:3" ht="15" customHeight="1" outlineLevel="1">
      <c r="A21" s="150" t="s">
        <v>128</v>
      </c>
      <c r="B21" s="219">
        <v>-14093.479738089598</v>
      </c>
      <c r="C21" s="219">
        <v>29.666666666666668</v>
      </c>
    </row>
    <row r="22" spans="1:3" ht="15" customHeight="1" outlineLevel="1" thickBot="1">
      <c r="A22" s="152" t="s">
        <v>140</v>
      </c>
      <c r="B22" s="220">
        <v>-12169.72135103034</v>
      </c>
      <c r="C22" s="220">
        <v>29.666666666666668</v>
      </c>
    </row>
    <row r="23" spans="1:5" ht="12.75" outlineLevel="1">
      <c r="A23" s="153" t="s">
        <v>84</v>
      </c>
      <c r="B23" s="239">
        <f>SUM(B19:B22)</f>
        <v>-61604.61710272061</v>
      </c>
      <c r="E23" s="91"/>
    </row>
    <row r="24" spans="2:5" ht="12.75">
      <c r="B24" s="277">
        <f>SUM(B21:B22)</f>
        <v>-26263.20108911994</v>
      </c>
      <c r="E24" s="91"/>
    </row>
    <row r="25" spans="1:5" ht="12.75">
      <c r="A25" s="228" t="s">
        <v>116</v>
      </c>
      <c r="E25" s="91"/>
    </row>
  </sheetData>
  <sheetProtection/>
  <mergeCells count="2">
    <mergeCell ref="A1:C1"/>
    <mergeCell ref="A17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43"/>
  <sheetViews>
    <sheetView zoomScalePageLayoutView="0" workbookViewId="0" topLeftCell="A1">
      <selection activeCell="F19" sqref="F19"/>
    </sheetView>
  </sheetViews>
  <sheetFormatPr defaultColWidth="9.140625" defaultRowHeight="12.75" outlineLevelRow="1"/>
  <cols>
    <col min="1" max="1" width="22.28125" style="1" customWidth="1"/>
    <col min="2" max="5" width="18.57421875" style="1" customWidth="1"/>
    <col min="6" max="6" width="15.57421875" style="1" customWidth="1"/>
    <col min="7" max="7" width="15.140625" style="1" customWidth="1"/>
    <col min="8" max="8" width="13.421875" style="1" customWidth="1"/>
    <col min="9" max="9" width="14.00390625" style="1" customWidth="1"/>
    <col min="10" max="10" width="12.140625" style="1" customWidth="1"/>
    <col min="11" max="11" width="12.8515625" style="1" customWidth="1"/>
    <col min="12" max="14" width="10.140625" style="1" bestFit="1" customWidth="1"/>
    <col min="15" max="15" width="10.00390625" style="1" customWidth="1"/>
    <col min="16" max="16" width="10.140625" style="1" bestFit="1" customWidth="1"/>
    <col min="17" max="17" width="12.8515625" style="1" bestFit="1" customWidth="1"/>
    <col min="18" max="16384" width="9.140625" style="1" customWidth="1"/>
  </cols>
  <sheetData>
    <row r="1" spans="1:5" ht="15.75" thickBot="1">
      <c r="A1" s="302" t="s">
        <v>146</v>
      </c>
      <c r="B1" s="302"/>
      <c r="C1" s="302"/>
      <c r="D1" s="302"/>
      <c r="E1" s="302"/>
    </row>
    <row r="2" spans="1:5" ht="15" customHeight="1" outlineLevel="1">
      <c r="A2" s="299" t="s">
        <v>8</v>
      </c>
      <c r="B2" s="296" t="s">
        <v>5</v>
      </c>
      <c r="C2" s="297"/>
      <c r="D2" s="296" t="s">
        <v>6</v>
      </c>
      <c r="E2" s="298"/>
    </row>
    <row r="3" spans="1:5" ht="15" customHeight="1" outlineLevel="1" thickBot="1">
      <c r="A3" s="300"/>
      <c r="B3" s="11" t="s">
        <v>48</v>
      </c>
      <c r="C3" s="11" t="s">
        <v>49</v>
      </c>
      <c r="D3" s="11" t="s">
        <v>48</v>
      </c>
      <c r="E3" s="12" t="s">
        <v>49</v>
      </c>
    </row>
    <row r="4" spans="1:5" ht="16.5" customHeight="1" outlineLevel="1">
      <c r="A4" s="13" t="s">
        <v>19</v>
      </c>
      <c r="B4" s="158">
        <v>0.012075718015665796</v>
      </c>
      <c r="C4" s="267">
        <v>0.0013054830287206266</v>
      </c>
      <c r="D4" s="158">
        <v>0.9859660574412533</v>
      </c>
      <c r="E4" s="268">
        <v>0.0006527415143603133</v>
      </c>
    </row>
    <row r="5" spans="1:5" ht="16.5" customHeight="1" outlineLevel="1">
      <c r="A5" s="3" t="s">
        <v>3</v>
      </c>
      <c r="B5" s="160">
        <v>5.951159200795755E-05</v>
      </c>
      <c r="C5" s="269">
        <v>2.4290445717533693E-06</v>
      </c>
      <c r="D5" s="160">
        <v>0.9999137689177028</v>
      </c>
      <c r="E5" s="270">
        <v>2.4290445717533695E-05</v>
      </c>
    </row>
    <row r="6" spans="1:5" ht="16.5" customHeight="1" outlineLevel="1">
      <c r="A6" s="3" t="s">
        <v>99</v>
      </c>
      <c r="B6" s="160">
        <v>0.09292893669546817</v>
      </c>
      <c r="C6" s="269">
        <v>0.005819079527420208</v>
      </c>
      <c r="D6" s="160">
        <v>0.8994886263445601</v>
      </c>
      <c r="E6" s="270">
        <v>0.0017633574325515782</v>
      </c>
    </row>
    <row r="7" spans="1:5" ht="16.5" customHeight="1" outlineLevel="1">
      <c r="A7" s="123" t="s">
        <v>100</v>
      </c>
      <c r="B7" s="124">
        <v>0.0007366867603088075</v>
      </c>
      <c r="C7" s="271">
        <v>4.6869141357330336E-05</v>
      </c>
      <c r="D7" s="124">
        <v>0.9991779873669637</v>
      </c>
      <c r="E7" s="272">
        <v>3.84567313701172E-05</v>
      </c>
    </row>
    <row r="8" spans="1:5" ht="16.5" customHeight="1" outlineLevel="1">
      <c r="A8" s="122" t="s">
        <v>58</v>
      </c>
      <c r="B8" s="162">
        <v>0.9795386586928663</v>
      </c>
      <c r="C8" s="273">
        <v>0.011725758222981632</v>
      </c>
      <c r="D8" s="162">
        <v>0.008521999145664247</v>
      </c>
      <c r="E8" s="274">
        <v>0.00021358393848782572</v>
      </c>
    </row>
    <row r="9" spans="1:5" ht="16.5" customHeight="1" outlineLevel="1" thickBot="1">
      <c r="A9" s="14" t="s">
        <v>59</v>
      </c>
      <c r="B9" s="53">
        <v>0.05287715433871416</v>
      </c>
      <c r="C9" s="275">
        <v>0.0006689998225102512</v>
      </c>
      <c r="D9" s="53">
        <v>0.9464060601371678</v>
      </c>
      <c r="E9" s="276">
        <v>4.778570160787509E-05</v>
      </c>
    </row>
    <row r="10" spans="1:6" ht="16.5" customHeight="1" thickBot="1">
      <c r="A10" s="301"/>
      <c r="B10" s="301"/>
      <c r="C10" s="301"/>
      <c r="D10" s="301"/>
      <c r="E10" s="301"/>
      <c r="F10" s="282">
        <f>SUM(C9,E9)</f>
        <v>0.0007167855241181262</v>
      </c>
    </row>
    <row r="11" spans="1:5" ht="15.75" thickBot="1">
      <c r="A11" s="302" t="s">
        <v>141</v>
      </c>
      <c r="B11" s="302"/>
      <c r="C11" s="302"/>
      <c r="D11" s="302"/>
      <c r="E11" s="302"/>
    </row>
    <row r="12" spans="1:5" ht="15" customHeight="1" outlineLevel="1">
      <c r="A12" s="299" t="s">
        <v>8</v>
      </c>
      <c r="B12" s="296" t="s">
        <v>5</v>
      </c>
      <c r="C12" s="297"/>
      <c r="D12" s="296" t="s">
        <v>6</v>
      </c>
      <c r="E12" s="298"/>
    </row>
    <row r="13" spans="1:5" ht="15" customHeight="1" outlineLevel="1" thickBot="1">
      <c r="A13" s="300"/>
      <c r="B13" s="11" t="s">
        <v>48</v>
      </c>
      <c r="C13" s="11" t="s">
        <v>49</v>
      </c>
      <c r="D13" s="11" t="s">
        <v>48</v>
      </c>
      <c r="E13" s="12" t="s">
        <v>49</v>
      </c>
    </row>
    <row r="14" spans="1:5" ht="16.5" customHeight="1" outlineLevel="1">
      <c r="A14" s="13" t="s">
        <v>19</v>
      </c>
      <c r="B14" s="158">
        <v>0.3185574994854104</v>
      </c>
      <c r="C14" s="158">
        <v>0.07520211454579856</v>
      </c>
      <c r="D14" s="158">
        <v>0.6055089290567852</v>
      </c>
      <c r="E14" s="159">
        <v>0.0007314569120058124</v>
      </c>
    </row>
    <row r="15" spans="1:5" ht="16.5" customHeight="1" outlineLevel="1">
      <c r="A15" s="3" t="s">
        <v>3</v>
      </c>
      <c r="B15" s="160">
        <v>0.5152409145055431</v>
      </c>
      <c r="C15" s="160">
        <v>0.007590339759918465</v>
      </c>
      <c r="D15" s="160">
        <v>0.4768571989012993</v>
      </c>
      <c r="E15" s="161">
        <v>0.00031154683323909724</v>
      </c>
    </row>
    <row r="16" spans="1:5" ht="16.5" customHeight="1" outlineLevel="1">
      <c r="A16" s="3" t="s">
        <v>99</v>
      </c>
      <c r="B16" s="160">
        <v>0.6866621495596682</v>
      </c>
      <c r="C16" s="160">
        <v>0.04891629533147815</v>
      </c>
      <c r="D16" s="160">
        <v>0.26187745757113573</v>
      </c>
      <c r="E16" s="161">
        <v>0.002544097537717915</v>
      </c>
    </row>
    <row r="17" spans="1:5" ht="16.5" customHeight="1" outlineLevel="1">
      <c r="A17" s="123" t="s">
        <v>100</v>
      </c>
      <c r="B17" s="124">
        <v>0.6809317636732171</v>
      </c>
      <c r="C17" s="124">
        <v>0.04860016402202439</v>
      </c>
      <c r="D17" s="124">
        <v>0.267970992852722</v>
      </c>
      <c r="E17" s="125">
        <v>0.002497079452036544</v>
      </c>
    </row>
    <row r="18" spans="1:5" ht="16.5" customHeight="1" outlineLevel="1">
      <c r="A18" s="122" t="s">
        <v>58</v>
      </c>
      <c r="B18" s="162">
        <v>0.7935753385614007</v>
      </c>
      <c r="C18" s="162">
        <v>0.16203501015866514</v>
      </c>
      <c r="D18" s="162">
        <v>0.044300185152219285</v>
      </c>
      <c r="E18" s="163">
        <v>8.946612771500929E-05</v>
      </c>
    </row>
    <row r="19" spans="1:6" ht="16.5" customHeight="1" outlineLevel="1" thickBot="1">
      <c r="A19" s="14" t="s">
        <v>59</v>
      </c>
      <c r="B19" s="53">
        <v>0.7877270849574128</v>
      </c>
      <c r="C19" s="53">
        <v>0.1561456751620181</v>
      </c>
      <c r="D19" s="53">
        <v>0.055912774760990165</v>
      </c>
      <c r="E19" s="80">
        <v>0.0002144651195789428</v>
      </c>
      <c r="F19" s="282">
        <f>SUM(C18,E18)</f>
        <v>0.16212447628638016</v>
      </c>
    </row>
    <row r="20" ht="12.75" outlineLevel="1"/>
    <row r="21" ht="12.75" outlineLevel="1"/>
    <row r="22" ht="12.75" outlineLevel="1"/>
    <row r="23" ht="12.75" outlineLevel="1"/>
    <row r="24" ht="12.75" outlineLevel="1"/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>
      <c r="A43" s="240" t="s">
        <v>129</v>
      </c>
    </row>
  </sheetData>
  <sheetProtection/>
  <mergeCells count="9">
    <mergeCell ref="B12:C12"/>
    <mergeCell ref="D12:E12"/>
    <mergeCell ref="A12:A13"/>
    <mergeCell ref="A10:E10"/>
    <mergeCell ref="A11:E11"/>
    <mergeCell ref="A1:E1"/>
    <mergeCell ref="A2:A3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P82"/>
  <sheetViews>
    <sheetView zoomScale="75" zoomScaleNormal="75" zoomScalePageLayoutView="0" workbookViewId="0" topLeftCell="A1">
      <selection activeCell="I36" sqref="I36"/>
    </sheetView>
  </sheetViews>
  <sheetFormatPr defaultColWidth="9.140625" defaultRowHeight="12.75" outlineLevelRow="1"/>
  <cols>
    <col min="1" max="1" width="4.140625" style="1" customWidth="1"/>
    <col min="2" max="2" width="42.7109375" style="1" customWidth="1"/>
    <col min="3" max="3" width="11.00390625" style="1" customWidth="1"/>
    <col min="4" max="4" width="2.28125" style="1" customWidth="1"/>
    <col min="5" max="5" width="42.421875" style="1" customWidth="1"/>
    <col min="6" max="6" width="10.00390625" style="1" bestFit="1" customWidth="1"/>
    <col min="7" max="7" width="2.7109375" style="1" customWidth="1"/>
    <col min="8" max="8" width="42.7109375" style="1" customWidth="1"/>
    <col min="9" max="9" width="10.00390625" style="1" bestFit="1" customWidth="1"/>
    <col min="10" max="10" width="2.00390625" style="1" customWidth="1"/>
    <col min="11" max="11" width="42.57421875" style="1" customWidth="1"/>
    <col min="12" max="12" width="10.57421875" style="1" bestFit="1" customWidth="1"/>
    <col min="13" max="13" width="2.28125" style="1" customWidth="1"/>
    <col min="14" max="14" width="9.00390625" style="1" customWidth="1"/>
    <col min="15" max="15" width="10.57421875" style="1" bestFit="1" customWidth="1"/>
    <col min="16" max="16384" width="9.140625" style="1" customWidth="1"/>
  </cols>
  <sheetData>
    <row r="1" spans="1:13" ht="16.5" thickBot="1">
      <c r="A1" s="303">
        <v>41820</v>
      </c>
      <c r="B1" s="305" t="s">
        <v>0</v>
      </c>
      <c r="C1" s="305"/>
      <c r="D1" s="69"/>
      <c r="E1" s="305" t="s">
        <v>1</v>
      </c>
      <c r="F1" s="305"/>
      <c r="G1" s="69"/>
      <c r="H1" s="305" t="s">
        <v>92</v>
      </c>
      <c r="I1" s="305"/>
      <c r="J1" s="70"/>
      <c r="K1" s="305" t="s">
        <v>93</v>
      </c>
      <c r="L1" s="305"/>
      <c r="M1" s="69"/>
    </row>
    <row r="2" spans="1:13" ht="15">
      <c r="A2" s="304"/>
      <c r="B2" s="71" t="s">
        <v>20</v>
      </c>
      <c r="C2" s="72">
        <v>0.2198660031727468</v>
      </c>
      <c r="D2" s="69"/>
      <c r="E2" s="71" t="s">
        <v>20</v>
      </c>
      <c r="F2" s="72">
        <v>0.09340996616863824</v>
      </c>
      <c r="G2" s="69"/>
      <c r="H2" s="71" t="s">
        <v>20</v>
      </c>
      <c r="I2" s="72">
        <v>0.45796652261290693</v>
      </c>
      <c r="J2" s="72"/>
      <c r="K2" s="71" t="s">
        <v>20</v>
      </c>
      <c r="L2" s="72">
        <v>0.45129850649980524</v>
      </c>
      <c r="M2" s="69"/>
    </row>
    <row r="3" spans="1:13" ht="15">
      <c r="A3" s="304"/>
      <c r="B3" s="71" t="s">
        <v>24</v>
      </c>
      <c r="C3" s="72">
        <v>0.30783127823099776</v>
      </c>
      <c r="D3" s="69"/>
      <c r="E3" s="71" t="s">
        <v>24</v>
      </c>
      <c r="F3" s="72">
        <v>0.14368617199673317</v>
      </c>
      <c r="G3" s="69"/>
      <c r="H3" s="71" t="s">
        <v>21</v>
      </c>
      <c r="I3" s="72">
        <v>0.0021957416749278404</v>
      </c>
      <c r="J3" s="72"/>
      <c r="K3" s="71" t="s">
        <v>21</v>
      </c>
      <c r="L3" s="72">
        <v>0.0021491362275885485</v>
      </c>
      <c r="M3" s="69"/>
    </row>
    <row r="4" spans="1:13" ht="15">
      <c r="A4" s="304"/>
      <c r="B4" s="71" t="s">
        <v>68</v>
      </c>
      <c r="C4" s="72">
        <v>0.015988398481738827</v>
      </c>
      <c r="D4" s="69"/>
      <c r="E4" s="71" t="s">
        <v>68</v>
      </c>
      <c r="F4" s="72">
        <v>0.0067557959483839705</v>
      </c>
      <c r="G4" s="69"/>
      <c r="H4" s="71" t="s">
        <v>24</v>
      </c>
      <c r="I4" s="72">
        <v>0.1085342267220222</v>
      </c>
      <c r="J4" s="72"/>
      <c r="K4" s="71" t="s">
        <v>24</v>
      </c>
      <c r="L4" s="72">
        <v>0.11066902916818554</v>
      </c>
      <c r="M4" s="69"/>
    </row>
    <row r="5" spans="1:13" ht="15">
      <c r="A5" s="304"/>
      <c r="B5" s="71" t="s">
        <v>22</v>
      </c>
      <c r="C5" s="72">
        <v>0.08891088036972873</v>
      </c>
      <c r="D5" s="69"/>
      <c r="E5" s="71" t="s">
        <v>22</v>
      </c>
      <c r="F5" s="72">
        <v>0.019020786838685536</v>
      </c>
      <c r="G5" s="69"/>
      <c r="H5" s="71" t="s">
        <v>68</v>
      </c>
      <c r="I5" s="72">
        <v>2.226733286663206E-05</v>
      </c>
      <c r="J5" s="72"/>
      <c r="K5" s="71" t="s">
        <v>68</v>
      </c>
      <c r="L5" s="72">
        <v>0.00024329805159649682</v>
      </c>
      <c r="M5" s="69"/>
    </row>
    <row r="6" spans="1:13" ht="15">
      <c r="A6" s="304"/>
      <c r="B6" s="71" t="s">
        <v>10</v>
      </c>
      <c r="C6" s="72">
        <v>0.0043061882192015205</v>
      </c>
      <c r="D6" s="69"/>
      <c r="E6" s="71" t="s">
        <v>10</v>
      </c>
      <c r="F6" s="72">
        <v>0.0005217682037898563</v>
      </c>
      <c r="G6" s="69"/>
      <c r="H6" s="71" t="s">
        <v>22</v>
      </c>
      <c r="I6" s="72">
        <v>0.017965154109258558</v>
      </c>
      <c r="J6" s="72"/>
      <c r="K6" s="71" t="s">
        <v>22</v>
      </c>
      <c r="L6" s="72">
        <v>0.01857883966583903</v>
      </c>
      <c r="M6" s="69"/>
    </row>
    <row r="7" spans="1:13" ht="15">
      <c r="A7" s="304"/>
      <c r="B7" s="71" t="s">
        <v>23</v>
      </c>
      <c r="C7" s="72">
        <v>0.3201430017189986</v>
      </c>
      <c r="D7" s="69"/>
      <c r="E7" s="71" t="s">
        <v>23</v>
      </c>
      <c r="F7" s="72">
        <v>0.6833978701901935</v>
      </c>
      <c r="G7" s="69"/>
      <c r="H7" s="71" t="s">
        <v>10</v>
      </c>
      <c r="I7" s="86">
        <v>2.5776278010587176E-06</v>
      </c>
      <c r="J7" s="72"/>
      <c r="K7" s="71" t="s">
        <v>10</v>
      </c>
      <c r="L7" s="72">
        <v>4.561433350727639E-05</v>
      </c>
      <c r="M7" s="69"/>
    </row>
    <row r="8" spans="1:13" ht="15">
      <c r="A8" s="304"/>
      <c r="B8" s="71" t="s">
        <v>11</v>
      </c>
      <c r="C8" s="72">
        <v>0.04295424980658781</v>
      </c>
      <c r="D8" s="69"/>
      <c r="E8" s="71" t="s">
        <v>11</v>
      </c>
      <c r="F8" s="72">
        <v>0.051814802279449464</v>
      </c>
      <c r="G8" s="69"/>
      <c r="H8" s="71" t="s">
        <v>23</v>
      </c>
      <c r="I8" s="72">
        <v>0.3601607510971883</v>
      </c>
      <c r="J8" s="72"/>
      <c r="K8" s="71" t="s">
        <v>23</v>
      </c>
      <c r="L8" s="72">
        <v>0.3639483973734611</v>
      </c>
      <c r="M8" s="69"/>
    </row>
    <row r="9" spans="1:13" ht="15">
      <c r="A9" s="304"/>
      <c r="B9" s="71"/>
      <c r="C9" s="72"/>
      <c r="D9" s="73"/>
      <c r="E9" s="69" t="s">
        <v>70</v>
      </c>
      <c r="F9" s="72">
        <v>0.0013928383741262241</v>
      </c>
      <c r="G9" s="69"/>
      <c r="H9" s="71" t="s">
        <v>11</v>
      </c>
      <c r="I9" s="72">
        <v>0.013410916116714579</v>
      </c>
      <c r="J9" s="72"/>
      <c r="K9" s="71" t="s">
        <v>11</v>
      </c>
      <c r="L9" s="72">
        <v>0.014151091687015529</v>
      </c>
      <c r="M9" s="69"/>
    </row>
    <row r="10" spans="1:13" ht="15">
      <c r="A10" s="304"/>
      <c r="D10" s="71"/>
      <c r="G10" s="69"/>
      <c r="H10" s="71" t="s">
        <v>101</v>
      </c>
      <c r="I10" s="72">
        <v>0</v>
      </c>
      <c r="J10" s="72"/>
      <c r="K10" s="157" t="s">
        <v>101</v>
      </c>
      <c r="L10" s="72">
        <v>0</v>
      </c>
      <c r="M10" s="69"/>
    </row>
    <row r="11" spans="1:13" ht="15">
      <c r="A11" s="304"/>
      <c r="B11" s="71"/>
      <c r="C11" s="71"/>
      <c r="D11" s="71"/>
      <c r="G11" s="72"/>
      <c r="H11" s="71" t="s">
        <v>55</v>
      </c>
      <c r="I11" s="72">
        <v>0.03974184270631401</v>
      </c>
      <c r="J11" s="69"/>
      <c r="K11" s="157" t="s">
        <v>55</v>
      </c>
      <c r="L11" s="72">
        <v>0.038916086993001135</v>
      </c>
      <c r="M11" s="69"/>
    </row>
    <row r="12" spans="1:13" ht="15">
      <c r="A12" s="304"/>
      <c r="B12" s="71"/>
      <c r="C12" s="71"/>
      <c r="D12" s="71"/>
      <c r="G12" s="72"/>
      <c r="H12" s="71"/>
      <c r="I12" s="72"/>
      <c r="M12" s="69"/>
    </row>
    <row r="13" spans="1:16" ht="15">
      <c r="A13" s="304"/>
      <c r="B13" s="74" t="s">
        <v>67</v>
      </c>
      <c r="C13" s="75">
        <f>SUM(C5:C8)</f>
        <v>0.45631432011451667</v>
      </c>
      <c r="D13" s="38"/>
      <c r="E13" s="74" t="s">
        <v>67</v>
      </c>
      <c r="F13" s="75">
        <f>SUM(F5:F9)</f>
        <v>0.7561480658862445</v>
      </c>
      <c r="G13" s="39"/>
      <c r="H13" s="74" t="s">
        <v>67</v>
      </c>
      <c r="I13" s="75">
        <f>SUM(I6:I11)</f>
        <v>0.43128124165727655</v>
      </c>
      <c r="J13" s="69"/>
      <c r="K13" s="74" t="s">
        <v>67</v>
      </c>
      <c r="L13" s="75">
        <f>SUM(L6:L11)</f>
        <v>0.43564003005282403</v>
      </c>
      <c r="M13" s="2"/>
      <c r="P13" s="2"/>
    </row>
    <row r="14" spans="1:16" ht="14.25" outlineLevel="1">
      <c r="A14" s="2"/>
      <c r="B14" s="38"/>
      <c r="C14" s="38"/>
      <c r="D14" s="10"/>
      <c r="E14" s="9"/>
      <c r="F14" s="9"/>
      <c r="G14" s="10"/>
      <c r="H14" s="9"/>
      <c r="I14" s="9"/>
      <c r="J14" s="10"/>
      <c r="K14" s="2"/>
      <c r="L14" s="2"/>
      <c r="M14" s="2"/>
      <c r="P14" s="2"/>
    </row>
    <row r="15" spans="1:16" ht="12.75" outlineLevel="1">
      <c r="A15" s="2"/>
      <c r="B15" s="9"/>
      <c r="C15" s="9"/>
      <c r="D15" s="9"/>
      <c r="E15" s="9"/>
      <c r="F15" s="9"/>
      <c r="G15" s="9"/>
      <c r="J15" s="9"/>
      <c r="M15" s="2"/>
      <c r="P15" s="2"/>
    </row>
    <row r="16" spans="2:3" ht="12.75" outlineLevel="1">
      <c r="B16" s="9"/>
      <c r="C16" s="9"/>
    </row>
    <row r="17" ht="12.75" outlineLevel="1"/>
    <row r="18" ht="12.75" outlineLevel="1"/>
    <row r="19" ht="12.75" outlineLevel="1"/>
    <row r="20" ht="12.75" outlineLevel="1"/>
    <row r="21" ht="12.75" outlineLevel="1"/>
    <row r="22" ht="12.75" outlineLevel="1"/>
    <row r="23" ht="12.75" outlineLevel="1"/>
    <row r="24" ht="14.25" outlineLevel="1">
      <c r="O24" s="37"/>
    </row>
    <row r="25" ht="12.75" outlineLevel="1"/>
    <row r="26" ht="12.75" outlineLevel="1"/>
    <row r="27" ht="12.75" outlineLevel="1"/>
    <row r="28" ht="12.75" outlineLevel="1"/>
    <row r="29" ht="12.75" outlineLevel="1"/>
    <row r="30" ht="12.75" outlineLevel="1"/>
    <row r="31" ht="12.75" outlineLevel="1"/>
    <row r="32" ht="12.75" outlineLevel="1"/>
    <row r="33" ht="12.75" outlineLevel="1"/>
    <row r="34" ht="12.75" outlineLevel="1"/>
    <row r="35" ht="12.75" outlineLevel="1"/>
    <row r="36" ht="12.75" outlineLevel="1"/>
    <row r="37" ht="12.75" outlineLevel="1"/>
    <row r="38" ht="12.75" outlineLevel="1"/>
    <row r="39" ht="12.75" outlineLevel="1"/>
    <row r="40" ht="12.75" outlineLevel="1"/>
    <row r="41" ht="12.75" outlineLevel="1"/>
    <row r="42" ht="12.75" outlineLevel="1"/>
    <row r="43" ht="12.75" outlineLevel="1"/>
    <row r="44" ht="12.75" outlineLevel="1"/>
    <row r="45" ht="12.75" outlineLevel="1"/>
    <row r="46" ht="12.75" outlineLevel="1"/>
    <row r="47" ht="12.75" outlineLevel="1"/>
    <row r="48" ht="12.75" outlineLevel="1"/>
    <row r="49" ht="12.75" outlineLevel="1"/>
    <row r="50" ht="12.75" outlineLevel="1"/>
    <row r="51" ht="12.75" outlineLevel="1"/>
    <row r="52" ht="12.75" outlineLevel="1"/>
    <row r="53" ht="12.75" outlineLevel="1"/>
    <row r="54" ht="12.75" outlineLevel="1"/>
    <row r="55" ht="12.75" outlineLevel="1"/>
    <row r="56" ht="12.75" outlineLevel="1"/>
    <row r="57" ht="12.75" outlineLevel="1"/>
    <row r="58" ht="12.75" outlineLevel="1"/>
    <row r="59" ht="12.75" outlineLevel="1"/>
    <row r="60" ht="12.75" outlineLevel="1"/>
    <row r="61" ht="12.75" outlineLevel="1"/>
    <row r="62" ht="12.75" outlineLevel="1"/>
    <row r="63" ht="12.75" outlineLevel="1"/>
    <row r="64" ht="12.75" outlineLevel="1"/>
    <row r="65" ht="12.75" outlineLevel="1"/>
    <row r="66" ht="12.75" outlineLevel="1"/>
    <row r="67" ht="13.5" outlineLevel="1" thickBot="1"/>
    <row r="68" spans="2:3" ht="16.5" thickBot="1">
      <c r="B68" s="305" t="s">
        <v>82</v>
      </c>
      <c r="C68" s="305"/>
    </row>
    <row r="69" spans="2:3" ht="15">
      <c r="B69" s="71" t="s">
        <v>20</v>
      </c>
      <c r="C69" s="72">
        <v>0.6751384878096373</v>
      </c>
    </row>
    <row r="70" spans="2:3" ht="15">
      <c r="B70" s="71" t="s">
        <v>21</v>
      </c>
      <c r="C70" s="72">
        <v>0.020617038717434415</v>
      </c>
    </row>
    <row r="71" spans="2:3" ht="15">
      <c r="B71" s="71" t="s">
        <v>24</v>
      </c>
      <c r="C71" s="72">
        <v>0.021784927173736333</v>
      </c>
    </row>
    <row r="72" spans="2:3" ht="15">
      <c r="B72" s="71" t="s">
        <v>68</v>
      </c>
      <c r="C72" s="86">
        <v>4.5986657325024384E-05</v>
      </c>
    </row>
    <row r="73" spans="2:3" ht="15">
      <c r="B73" s="71" t="s">
        <v>22</v>
      </c>
      <c r="C73" s="86">
        <v>0.0001268108010712629</v>
      </c>
    </row>
    <row r="74" spans="2:3" ht="15">
      <c r="B74" s="71" t="s">
        <v>10</v>
      </c>
      <c r="C74" s="72">
        <v>0</v>
      </c>
    </row>
    <row r="75" spans="2:3" ht="15">
      <c r="B75" s="71" t="s">
        <v>23</v>
      </c>
      <c r="C75" s="72">
        <v>0.12555313258093598</v>
      </c>
    </row>
    <row r="76" spans="2:3" ht="15">
      <c r="B76" s="71" t="s">
        <v>11</v>
      </c>
      <c r="C76" s="72">
        <v>0.06135187901897757</v>
      </c>
    </row>
    <row r="77" spans="2:3" ht="15">
      <c r="B77" s="71" t="s">
        <v>101</v>
      </c>
      <c r="C77" s="72">
        <v>7.899726292893483E-05</v>
      </c>
    </row>
    <row r="78" spans="2:3" ht="15">
      <c r="B78" s="71" t="s">
        <v>55</v>
      </c>
      <c r="C78" s="72">
        <v>0.09438182875180125</v>
      </c>
    </row>
    <row r="79" spans="2:3" ht="15">
      <c r="B79" s="71" t="s">
        <v>66</v>
      </c>
      <c r="C79" s="86">
        <v>0.00040620716318308755</v>
      </c>
    </row>
    <row r="80" spans="2:3" ht="15">
      <c r="B80" s="71" t="s">
        <v>70</v>
      </c>
      <c r="C80" s="86">
        <v>0.0005147040629690184</v>
      </c>
    </row>
    <row r="81" spans="2:3" ht="15">
      <c r="B81" s="71"/>
      <c r="C81" s="72"/>
    </row>
    <row r="82" spans="2:3" ht="15">
      <c r="B82" s="74" t="s">
        <v>67</v>
      </c>
      <c r="C82" s="75">
        <f>SUM(C73:C80)</f>
        <v>0.28241355964186704</v>
      </c>
    </row>
    <row r="84" ht="12.75" outlineLevel="1"/>
    <row r="85" ht="12.75" outlineLevel="1"/>
    <row r="86" ht="12.75" outlineLevel="1"/>
    <row r="87" ht="12.75" outlineLevel="1"/>
    <row r="88" ht="12.75" outlineLevel="1"/>
    <row r="89" ht="12.75" outlineLevel="1"/>
    <row r="90" ht="12.75" outlineLevel="1"/>
    <row r="91" ht="12.75" outlineLevel="1"/>
    <row r="92" ht="12.75" outlineLevel="1"/>
    <row r="93" ht="12.75" outlineLevel="1"/>
    <row r="94" ht="12.75" outlineLevel="1"/>
    <row r="95" ht="12.75" outlineLevel="1"/>
    <row r="96" ht="12.75" outlineLevel="1"/>
    <row r="97" ht="12.75" outlineLevel="1"/>
    <row r="98" ht="12.75" outlineLevel="1"/>
    <row r="99" ht="12.75" outlineLevel="1"/>
    <row r="100" ht="12.75" outlineLevel="1"/>
    <row r="101" ht="12.75" outlineLevel="1"/>
    <row r="102" ht="12.75" outlineLevel="1"/>
    <row r="103" ht="12.75" outlineLevel="1"/>
    <row r="104" ht="12.75" outlineLevel="1"/>
    <row r="105" ht="12.75" outlineLevel="1"/>
    <row r="106" ht="12.75" outlineLevel="1"/>
    <row r="107" ht="12.75" outlineLevel="1"/>
    <row r="108" ht="12.75" outlineLevel="1"/>
    <row r="109" ht="12.75" outlineLevel="1"/>
  </sheetData>
  <sheetProtection/>
  <mergeCells count="6">
    <mergeCell ref="A1:A13"/>
    <mergeCell ref="K1:L1"/>
    <mergeCell ref="B68:C68"/>
    <mergeCell ref="B1:C1"/>
    <mergeCell ref="E1:F1"/>
    <mergeCell ref="H1:I1"/>
  </mergeCell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32"/>
  <sheetViews>
    <sheetView zoomScalePageLayoutView="0" workbookViewId="0" topLeftCell="A1">
      <selection activeCell="E32" sqref="E32"/>
    </sheetView>
  </sheetViews>
  <sheetFormatPr defaultColWidth="9.140625" defaultRowHeight="12.75" outlineLevelRow="1"/>
  <cols>
    <col min="1" max="1" width="29.8515625" style="100" customWidth="1"/>
    <col min="2" max="2" width="40.8515625" style="100" customWidth="1"/>
    <col min="3" max="3" width="35.7109375" style="100" customWidth="1"/>
    <col min="4" max="16384" width="9.140625" style="100" customWidth="1"/>
  </cols>
  <sheetData>
    <row r="1" spans="1:3" ht="36.75" customHeight="1" thickBot="1">
      <c r="A1" s="306" t="s">
        <v>142</v>
      </c>
      <c r="B1" s="306"/>
      <c r="C1" s="306"/>
    </row>
    <row r="2" spans="1:3" ht="22.5" customHeight="1" thickBot="1">
      <c r="A2" s="308" t="s">
        <v>130</v>
      </c>
      <c r="B2" s="308"/>
      <c r="C2" s="308"/>
    </row>
    <row r="3" spans="1:3" ht="20.25" customHeight="1" outlineLevel="1" thickBot="1">
      <c r="A3" s="101" t="s">
        <v>26</v>
      </c>
      <c r="B3" s="102" t="s">
        <v>76</v>
      </c>
      <c r="C3" s="103" t="s">
        <v>77</v>
      </c>
    </row>
    <row r="4" spans="1:3" ht="15" customHeight="1" outlineLevel="1">
      <c r="A4" s="104" t="s">
        <v>25</v>
      </c>
      <c r="B4" s="107">
        <v>27473140970.50378</v>
      </c>
      <c r="C4" s="106">
        <f aca="true" t="shared" si="0" ref="C4:C12">B4/$B$13</f>
        <v>0.47389169412272486</v>
      </c>
    </row>
    <row r="5" spans="1:3" ht="15" customHeight="1" outlineLevel="1">
      <c r="A5" s="104" t="s">
        <v>55</v>
      </c>
      <c r="B5" s="105">
        <v>18309700898.86316</v>
      </c>
      <c r="C5" s="106">
        <f t="shared" si="0"/>
        <v>0.3158290195925687</v>
      </c>
    </row>
    <row r="6" spans="1:3" ht="15" customHeight="1" outlineLevel="1">
      <c r="A6" s="104" t="s">
        <v>11</v>
      </c>
      <c r="B6" s="105">
        <v>11790757751.410889</v>
      </c>
      <c r="C6" s="106">
        <f t="shared" si="0"/>
        <v>0.203381993045708</v>
      </c>
    </row>
    <row r="7" spans="1:3" ht="15" customHeight="1" outlineLevel="1">
      <c r="A7" s="104" t="s">
        <v>56</v>
      </c>
      <c r="B7" s="105">
        <v>209541985.644</v>
      </c>
      <c r="C7" s="106">
        <f t="shared" si="0"/>
        <v>0.0036144468036358626</v>
      </c>
    </row>
    <row r="8" spans="1:3" ht="15" customHeight="1" outlineLevel="1">
      <c r="A8" s="104" t="s">
        <v>85</v>
      </c>
      <c r="B8" s="105">
        <v>96694805.61999999</v>
      </c>
      <c r="C8" s="106">
        <f t="shared" si="0"/>
        <v>0.0016679150482766627</v>
      </c>
    </row>
    <row r="9" spans="1:3" ht="15" customHeight="1" outlineLevel="1">
      <c r="A9" s="104" t="s">
        <v>66</v>
      </c>
      <c r="B9" s="105">
        <v>77130614.6799999</v>
      </c>
      <c r="C9" s="106">
        <f t="shared" si="0"/>
        <v>0.001330446988157467</v>
      </c>
    </row>
    <row r="10" spans="1:3" ht="15" customHeight="1" outlineLevel="1">
      <c r="A10" s="104" t="s">
        <v>101</v>
      </c>
      <c r="B10" s="105">
        <v>15000000</v>
      </c>
      <c r="C10" s="106">
        <f t="shared" si="0"/>
        <v>0.00025873908700401957</v>
      </c>
    </row>
    <row r="11" spans="1:3" ht="15" customHeight="1" outlineLevel="1">
      <c r="A11" s="104" t="s">
        <v>97</v>
      </c>
      <c r="B11" s="105">
        <v>1037200</v>
      </c>
      <c r="C11" s="229">
        <f t="shared" si="0"/>
        <v>1.7890945402704608E-05</v>
      </c>
    </row>
    <row r="12" spans="1:3" ht="15" customHeight="1" outlineLevel="1">
      <c r="A12" s="104" t="s">
        <v>10</v>
      </c>
      <c r="B12" s="105">
        <v>455344.80000000005</v>
      </c>
      <c r="C12" s="241">
        <f t="shared" si="0"/>
        <v>7.85436652160186E-06</v>
      </c>
    </row>
    <row r="13" spans="1:3" ht="15" customHeight="1" outlineLevel="1" thickBot="1">
      <c r="A13" s="108" t="s">
        <v>9</v>
      </c>
      <c r="B13" s="109">
        <f>SUM(B4:B12)</f>
        <v>57973459571.521835</v>
      </c>
      <c r="C13" s="113">
        <f>SUM(C4:C12)</f>
        <v>0.9999999999999999</v>
      </c>
    </row>
    <row r="14" spans="1:3" ht="12.75">
      <c r="A14" s="307"/>
      <c r="B14" s="307"/>
      <c r="C14" s="307"/>
    </row>
    <row r="15" spans="1:3" s="99" customFormat="1" ht="22.5" customHeight="1" thickBot="1">
      <c r="A15" s="306" t="s">
        <v>131</v>
      </c>
      <c r="B15" s="306"/>
      <c r="C15" s="306"/>
    </row>
    <row r="16" spans="1:3" ht="18" customHeight="1" outlineLevel="1" thickBot="1">
      <c r="A16" s="101" t="s">
        <v>26</v>
      </c>
      <c r="B16" s="102" t="s">
        <v>76</v>
      </c>
      <c r="C16" s="103" t="s">
        <v>77</v>
      </c>
    </row>
    <row r="17" spans="1:3" ht="15" customHeight="1" outlineLevel="1">
      <c r="A17" s="110" t="s">
        <v>23</v>
      </c>
      <c r="B17" s="105">
        <v>3633112608.910601</v>
      </c>
      <c r="C17" s="111">
        <f>B17/$B$22</f>
        <v>0.835433780796797</v>
      </c>
    </row>
    <row r="18" spans="1:3" ht="15" customHeight="1" outlineLevel="1">
      <c r="A18" s="104" t="s">
        <v>55</v>
      </c>
      <c r="B18" s="105">
        <v>388479595.91</v>
      </c>
      <c r="C18" s="106">
        <f>B18/$B$22</f>
        <v>0.08933083350554888</v>
      </c>
    </row>
    <row r="19" spans="1:3" ht="15" customHeight="1" outlineLevel="1">
      <c r="A19" s="104" t="s">
        <v>22</v>
      </c>
      <c r="B19" s="105">
        <v>185463151.194</v>
      </c>
      <c r="C19" s="106">
        <f>B19/$B$22</f>
        <v>0.04264722795007206</v>
      </c>
    </row>
    <row r="20" spans="1:3" ht="15" customHeight="1" outlineLevel="1">
      <c r="A20" s="104" t="s">
        <v>11</v>
      </c>
      <c r="B20" s="105">
        <v>141263184.586</v>
      </c>
      <c r="C20" s="106">
        <f>B20/$B$22</f>
        <v>0.03248345126892866</v>
      </c>
    </row>
    <row r="21" spans="1:3" ht="15" customHeight="1" outlineLevel="1">
      <c r="A21" s="104" t="s">
        <v>10</v>
      </c>
      <c r="B21" s="105">
        <v>455344.80000000005</v>
      </c>
      <c r="C21" s="106">
        <f>B21/$B$22</f>
        <v>0.00010470647865336289</v>
      </c>
    </row>
    <row r="22" spans="1:3" ht="15" customHeight="1" outlineLevel="1" thickBot="1">
      <c r="A22" s="112" t="s">
        <v>9</v>
      </c>
      <c r="B22" s="109">
        <f>SUM(B17:B21)</f>
        <v>4348773885.400601</v>
      </c>
      <c r="C22" s="113">
        <f>SUM(C17:C21)</f>
        <v>0.9999999999999999</v>
      </c>
    </row>
    <row r="24" spans="1:3" s="99" customFormat="1" ht="22.5" customHeight="1" thickBot="1">
      <c r="A24" s="306" t="s">
        <v>132</v>
      </c>
      <c r="B24" s="306"/>
      <c r="C24" s="306"/>
    </row>
    <row r="25" spans="1:3" ht="18" customHeight="1" outlineLevel="1" thickBot="1">
      <c r="A25" s="101" t="s">
        <v>26</v>
      </c>
      <c r="B25" s="102" t="s">
        <v>76</v>
      </c>
      <c r="C25" s="103" t="s">
        <v>77</v>
      </c>
    </row>
    <row r="26" spans="1:3" ht="15" customHeight="1" outlineLevel="1">
      <c r="A26" s="110" t="s">
        <v>23</v>
      </c>
      <c r="B26" s="105">
        <v>1123389925.771</v>
      </c>
      <c r="C26" s="111">
        <f>B26/$B$31</f>
        <v>0.8516129872939637</v>
      </c>
    </row>
    <row r="27" spans="1:3" ht="15" customHeight="1" outlineLevel="1">
      <c r="A27" s="104" t="s">
        <v>55</v>
      </c>
      <c r="B27" s="105">
        <v>167094053.91</v>
      </c>
      <c r="C27" s="106">
        <f>B27/$B$31</f>
        <v>0.12666970136098682</v>
      </c>
    </row>
    <row r="28" spans="1:3" ht="15" customHeight="1" outlineLevel="1">
      <c r="A28" s="104" t="s">
        <v>11</v>
      </c>
      <c r="B28" s="105">
        <v>17420730.84590001</v>
      </c>
      <c r="C28" s="106">
        <f>B28/$B$31</f>
        <v>0.013206207654336069</v>
      </c>
    </row>
    <row r="29" spans="1:3" ht="15" customHeight="1" outlineLevel="1">
      <c r="A29" s="104" t="s">
        <v>22</v>
      </c>
      <c r="B29" s="105">
        <v>10797109.259999998</v>
      </c>
      <c r="C29" s="106">
        <f>B29/$B$31</f>
        <v>0.00818501061840774</v>
      </c>
    </row>
    <row r="30" spans="1:3" ht="15" customHeight="1" outlineLevel="1">
      <c r="A30" s="104" t="s">
        <v>10</v>
      </c>
      <c r="B30" s="105">
        <v>430159.8</v>
      </c>
      <c r="C30" s="106">
        <f>B30/$B$31</f>
        <v>0.00032609307230555435</v>
      </c>
    </row>
    <row r="31" spans="1:3" ht="15" customHeight="1" outlineLevel="1" thickBot="1">
      <c r="A31" s="112" t="s">
        <v>9</v>
      </c>
      <c r="B31" s="109">
        <f>SUM(B26:B30)</f>
        <v>1319131979.5869</v>
      </c>
      <c r="C31" s="113">
        <f>SUM(C26:C30)</f>
        <v>0.9999999999999999</v>
      </c>
    </row>
    <row r="32" ht="12.75">
      <c r="C32" s="242"/>
    </row>
  </sheetData>
  <sheetProtection/>
  <mergeCells count="5">
    <mergeCell ref="A15:C15"/>
    <mergeCell ref="A1:C1"/>
    <mergeCell ref="A14:C14"/>
    <mergeCell ref="A24:C24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gavrylyuk</cp:lastModifiedBy>
  <dcterms:created xsi:type="dcterms:W3CDTF">1996-10-08T23:32:33Z</dcterms:created>
  <dcterms:modified xsi:type="dcterms:W3CDTF">2014-11-06T13:14:04Z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