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685" windowHeight="7695" tabRatio="88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 відкритих ІСІ" sheetId="6" r:id="rId6"/>
    <sheet name="Інвестори" sheetId="7" r:id="rId7"/>
    <sheet name="Структура активів_фонди" sheetId="8" r:id="rId8"/>
    <sheet name="Зміни у структурі активів ІСІ" sheetId="9" r:id="rId9"/>
    <sheet name="Структура активів_типи ЦП" sheetId="10" r:id="rId10"/>
    <sheet name="Доходність ІСІ та ін." sheetId="11" r:id="rId11"/>
    <sheet name="НПФ в управлінні" sheetId="12" r:id="rId12"/>
    <sheet name="СК в управлінні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a11" hidden="1">{#N/A,#N/A,FALSE,"т02бд"}</definedName>
    <definedName name="____________t06" hidden="1">{#N/A,#N/A,FALSE,"т04"}</definedName>
    <definedName name="__________a11" hidden="1">{#N/A,#N/A,FALSE,"т02бд"}</definedName>
    <definedName name="__________t06" hidden="1">{#N/A,#N/A,FALSE,"т04"}</definedName>
    <definedName name="________a11" hidden="1">{#N/A,#N/A,FALSE,"т02бд"}</definedName>
    <definedName name="________t06" hidden="1">{#N/A,#N/A,FALSE,"т04"}</definedName>
    <definedName name="______a11" hidden="1">{#N/A,#N/A,FALSE,"т02бд"}</definedName>
    <definedName name="______t06" hidden="1">{#N/A,#N/A,FALSE,"т04"}</definedName>
    <definedName name="____a11" hidden="1">{#N/A,#N/A,FALSE,"т02бд"}</definedName>
    <definedName name="____t06" hidden="1">{#N/A,#N/A,FALSE,"т04"}</definedName>
    <definedName name="__a11" hidden="1">{#N/A,#N/A,FALSE,"т02бд"}</definedName>
    <definedName name="__t06" hidden="1">{#N/A,#N/A,FALSE,"т04"}</definedName>
    <definedName name="_18_Лют_09" localSheetId="11">#REF!</definedName>
    <definedName name="_18_Лют_09" localSheetId="5">#REF!</definedName>
    <definedName name="_18_Лют_09" localSheetId="9">#REF!</definedName>
    <definedName name="_18_Лют_09">#REF!</definedName>
    <definedName name="_19_Лют_09" localSheetId="11">#REF!</definedName>
    <definedName name="_19_Лют_09" localSheetId="5">#REF!</definedName>
    <definedName name="_19_Лют_09" localSheetId="9">#REF!</definedName>
    <definedName name="_19_Лют_09">#REF!</definedName>
    <definedName name="_19_Лют_09_ВЧА" localSheetId="11">#REF!</definedName>
    <definedName name="_19_Лют_09_ВЧА" localSheetId="5">#REF!</definedName>
    <definedName name="_19_Лют_09_ВЧА" localSheetId="9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10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1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12" hidden="1">{#N/A,#N/A,FALSE,"т02бд"}</definedName>
    <definedName name="a11" localSheetId="9" hidden="1">{#N/A,#N/A,FALSE,"т02бд"}</definedName>
    <definedName name="a11" localSheetId="7" hidden="1">{#N/A,#N/A,FALSE,"т02бд"}</definedName>
    <definedName name="a11" hidden="1">{#N/A,#N/A,FALSE,"т02бд"}</definedName>
    <definedName name="BAZA">'[15]Мульт-ор М2, швидкість'!$E:$E</definedName>
    <definedName name="cevv" localSheetId="11">'[20]табл1'!#REF!</definedName>
    <definedName name="cevv">'[2]табл1'!#REF!</definedName>
    <definedName name="d" localSheetId="5" hidden="1">{#N/A,#N/A,FALSE,"т02бд"}</definedName>
    <definedName name="d" localSheetId="12" hidden="1">{#N/A,#N/A,FALSE,"т02бд"}</definedName>
    <definedName name="d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10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1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12" hidden="1">{#N/A,#N/A,FALSE,"т02бд"}</definedName>
    <definedName name="ic" localSheetId="9" hidden="1">{#N/A,#N/A,FALSE,"т02бд"}</definedName>
    <definedName name="ic" localSheetId="7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10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1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12" hidden="1">{#N/A,#N/A,FALSE,"т02бд"}</definedName>
    <definedName name="ICC_2008" localSheetId="9" hidden="1">{#N/A,#N/A,FALSE,"т02бд"}</definedName>
    <definedName name="ICC_2008" localSheetId="7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10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1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12" hidden="1">{#N/A,#N/A,FALSE,"т02бд"}</definedName>
    <definedName name="q" localSheetId="9" hidden="1">{#N/A,#N/A,FALSE,"т02бд"}</definedName>
    <definedName name="q" localSheetId="7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10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1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12" hidden="1">{#N/A,#N/A,FALSE,"т04"}</definedName>
    <definedName name="t06" localSheetId="9" hidden="1">{#N/A,#N/A,FALSE,"т04"}</definedName>
    <definedName name="t06" localSheetId="7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10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1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12" hidden="1">{#N/A,#N/A,FALSE,"т02бд"}</definedName>
    <definedName name="tt" localSheetId="9" hidden="1">{#N/A,#N/A,FALSE,"т02бд"}</definedName>
    <definedName name="tt" localSheetId="7" hidden="1">{#N/A,#N/A,FALSE,"т02бд"}</definedName>
    <definedName name="tt" hidden="1">{#N/A,#N/A,FALSE,"т02бд"}</definedName>
    <definedName name="V">'[16]146024'!$A$1:$K$1</definedName>
    <definedName name="ven_vcha" localSheetId="5" hidden="1">{#N/A,#N/A,FALSE,"т02бд"}</definedName>
    <definedName name="ven_vcha" localSheetId="12" hidden="1">{#N/A,#N/A,FALSE,"т02бд"}</definedName>
    <definedName name="ven_vcha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10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1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12" hidden="1">{#N/A,#N/A,FALSE,"т02бд"}</definedName>
    <definedName name="wrn.04." localSheetId="9" hidden="1">{#N/A,#N/A,FALSE,"т02бд"}</definedName>
    <definedName name="wrn.04." localSheetId="7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10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1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12" hidden="1">{#N/A,#N/A,FALSE,"т02бд"}</definedName>
    <definedName name="wrn.д02." localSheetId="9" hidden="1">{#N/A,#N/A,FALSE,"т02бд"}</definedName>
    <definedName name="wrn.д02." localSheetId="7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10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1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12" hidden="1">{#N/A,#N/A,FALSE,"т17-1банки (2)"}</definedName>
    <definedName name="wrn.т171банки." localSheetId="9" hidden="1">{#N/A,#N/A,FALSE,"т17-1банки (2)"}</definedName>
    <definedName name="wrn.т171банки." localSheetId="7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10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1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12" hidden="1">{#N/A,#N/A,FALSE,"т02бд"}</definedName>
    <definedName name="ГЦ" localSheetId="9" hidden="1">{#N/A,#N/A,FALSE,"т02бд"}</definedName>
    <definedName name="ГЦ" localSheetId="7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10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1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12" hidden="1">{#N/A,#N/A,FALSE,"т02бд"}</definedName>
    <definedName name="ее" localSheetId="9" hidden="1">{#N/A,#N/A,FALSE,"т02бд"}</definedName>
    <definedName name="ее" localSheetId="7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10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1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12" hidden="1">{#N/A,#N/A,FALSE,"т02бд"}</definedName>
    <definedName name="ии" localSheetId="9" hidden="1">{#N/A,#N/A,FALSE,"т02бд"}</definedName>
    <definedName name="ии" localSheetId="7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10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1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12" hidden="1">{#N/A,#N/A,FALSE,"т02бд"}</definedName>
    <definedName name="іі" localSheetId="9" hidden="1">{#N/A,#N/A,FALSE,"т02бд"}</definedName>
    <definedName name="іі" localSheetId="7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10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1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12" hidden="1">{#N/A,#N/A,FALSE,"т17-1банки (2)"}</definedName>
    <definedName name="квітень" localSheetId="9" hidden="1">{#N/A,#N/A,FALSE,"т17-1банки (2)"}</definedName>
    <definedName name="квітень" localSheetId="7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10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1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12" hidden="1">{#N/A,#N/A,FALSE,"т17-1банки (2)"}</definedName>
    <definedName name="ке" localSheetId="9" hidden="1">{#N/A,#N/A,FALSE,"т17-1банки (2)"}</definedName>
    <definedName name="ке" localSheetId="7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10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1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12" hidden="1">{#N/A,#N/A,FALSE,"т02бд"}</definedName>
    <definedName name="нн" localSheetId="9" hidden="1">{#N/A,#N/A,FALSE,"т02бд"}</definedName>
    <definedName name="нн" localSheetId="7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10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1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12" hidden="1">{#N/A,#N/A,FALSE,"т17-1банки (2)"}</definedName>
    <definedName name="стельм." localSheetId="9" hidden="1">{#N/A,#N/A,FALSE,"т17-1банки (2)"}</definedName>
    <definedName name="стельм." localSheetId="7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10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1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12" hidden="1">{#N/A,#N/A,FALSE,"т04"}</definedName>
    <definedName name="т05" localSheetId="9" hidden="1">{#N/A,#N/A,FALSE,"т04"}</definedName>
    <definedName name="т05" localSheetId="7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10" hidden="1">{#N/A,#N/A,FALSE,"т02бд"}</definedName>
    <definedName name="ц" localSheetId="11" hidden="1">{#N/A,#N/A,FALSE,"т02бд"}</definedName>
    <definedName name="ц" localSheetId="5" hidden="1">{#N/A,#N/A,FALSE,"т02бд"}</definedName>
    <definedName name="ц" localSheetId="12" hidden="1">{#N/A,#N/A,FALSE,"т02бд"}</definedName>
    <definedName name="ц" localSheetId="9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10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1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12" hidden="1">{#N/A,#N/A,FALSE,"т02бд"}</definedName>
    <definedName name="цеу" localSheetId="9" hidden="1">{#N/A,#N/A,FALSE,"т02бд"}</definedName>
    <definedName name="цеу" localSheetId="7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10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1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12" hidden="1">{#N/A,#N/A,FALSE,"т02бд"}</definedName>
    <definedName name="черв" localSheetId="9" hidden="1">{#N/A,#N/A,FALSE,"т02бд"}</definedName>
    <definedName name="черв" localSheetId="7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<sst xmlns="http://schemas.openxmlformats.org/spreadsheetml/2006/main" count="626" uniqueCount="214">
  <si>
    <t>Відкриті ІСІ</t>
  </si>
  <si>
    <t>Інтервальні ІСІ</t>
  </si>
  <si>
    <t>Інтервальні</t>
  </si>
  <si>
    <t xml:space="preserve">Юридичні особи </t>
  </si>
  <si>
    <t xml:space="preserve"> Фізичні особи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</si>
  <si>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</si>
  <si>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</si>
  <si>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</si>
  <si>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</si>
  <si>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</si>
  <si>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</si>
  <si>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</si>
  <si>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</si>
  <si>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</si>
  <si>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</si>
  <si>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</si>
  <si>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</si>
  <si>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</si>
  <si>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</si>
  <si>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</si>
  <si>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</si>
  <si>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</si>
  <si>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</si>
  <si>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</si>
  <si>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</si>
  <si>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</si>
  <si>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</si>
  <si>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</si>
  <si>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</si>
  <si>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</si>
  <si>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</si>
  <si>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</si>
  <si>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</si>
  <si>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</si>
  <si>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</si>
  <si>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</si>
  <si>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</si>
  <si>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</si>
  <si>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</si>
  <si>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</si>
  <si>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</si>
  <si>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</si>
  <si>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</si>
  <si>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</si>
  <si>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</si>
  <si>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</si>
  <si>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</si>
  <si>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</si>
  <si>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</si>
  <si>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</si>
  <si>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</si>
  <si>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</si>
  <si>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</si>
  <si>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</si>
  <si>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</si>
  <si>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</si>
  <si>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</si>
  <si>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</si>
  <si>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</si>
  <si>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</si>
  <si>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</si>
  <si>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</si>
  <si>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Інші ЦП</t>
  </si>
  <si>
    <t xml:space="preserve">Розподіл активів ІСІ 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</si>
  <si>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</si>
  <si>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</si>
  <si>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</si>
  <si>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</si>
  <si>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</si>
  <si>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</si>
  <si>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</si>
  <si>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</si>
  <si>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</si>
  <si>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</si>
  <si>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</si>
  <si>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Деривативи</t>
  </si>
  <si>
    <t>Закриті (невенчурні) ІСІ</t>
  </si>
  <si>
    <t>Фонди акцій</t>
  </si>
  <si>
    <t>Фонди облігацій</t>
  </si>
  <si>
    <t>Інші фонди</t>
  </si>
  <si>
    <t>Закриті ІСІ (крім венчурних)</t>
  </si>
  <si>
    <t>Усі ІСІ (крім венчурних)</t>
  </si>
  <si>
    <t>http://www.uaib.com.ua/rankings_/byclass.html</t>
  </si>
  <si>
    <t>Детальніше про класи фондів - див.:</t>
  </si>
  <si>
    <t>Закриті (крім венчурних)</t>
  </si>
  <si>
    <t>Усі (крім венчурних)</t>
  </si>
  <si>
    <t>Фонди змішаних інвестицій</t>
  </si>
  <si>
    <t>Фонди грошового ринку</t>
  </si>
  <si>
    <t>н. д.</t>
  </si>
  <si>
    <t>Невенчурні</t>
  </si>
  <si>
    <t>FTSE/JSE Africa All-Share Index (ПАР)</t>
  </si>
  <si>
    <t>HANG SENG (Гонг-Конг)</t>
  </si>
  <si>
    <t>Cyprus SE General Index (Кіпр)</t>
  </si>
  <si>
    <t>SENSEX (Mumbai SE) 30 (Індія)</t>
  </si>
  <si>
    <t>BIST 100 National Index (Туреччина)</t>
  </si>
  <si>
    <t>Ibovespa Sao Paulo SE Index (Бразилія)</t>
  </si>
  <si>
    <t>4-й квартал 2014 року</t>
  </si>
  <si>
    <t>Кількість зареєстрованих ІСІ на одну КУА</t>
  </si>
  <si>
    <t>Дата / Період</t>
  </si>
  <si>
    <t>ПІФ*</t>
  </si>
  <si>
    <t>КІФ*</t>
  </si>
  <si>
    <t>Вс*</t>
  </si>
  <si>
    <t>Іс*</t>
  </si>
  <si>
    <t>-</t>
  </si>
  <si>
    <t>Львівська область</t>
  </si>
  <si>
    <t>Iвано-Франкiвська область</t>
  </si>
  <si>
    <t>Рік</t>
  </si>
  <si>
    <t>* Без урахування цінних паперів ІСІ на пред’явника.</t>
  </si>
  <si>
    <t>Усі ІСІ</t>
  </si>
  <si>
    <t>ІСІ, крім венчурних</t>
  </si>
  <si>
    <t>Диверсифіковані ІСІ</t>
  </si>
  <si>
    <t xml:space="preserve">ІСІ, що досягли нормативу мінімального обсягу активів, за типами, видами та правовими формами фондів </t>
  </si>
  <si>
    <t>Дата</t>
  </si>
  <si>
    <t>** Річний ІСЦ - до грудня попереднього року.</t>
  </si>
  <si>
    <t>*** У грн. - за даними порталу "Столичная недвижимость": http://100realty.ua; у дол. США - також за даними порталів http://www.domik.net та http://realt.ua.</t>
  </si>
  <si>
    <t>Інші (диверсифіковані публічні) фонди</t>
  </si>
  <si>
    <t>Грошові кошти</t>
  </si>
  <si>
    <t xml:space="preserve">Кількість НПФ в управлінні </t>
  </si>
  <si>
    <t>Вид НПФ</t>
  </si>
  <si>
    <t>Корпоративні</t>
  </si>
  <si>
    <t>Професійні</t>
  </si>
  <si>
    <t>Вартість активів НПФ в управлінні, грн.</t>
  </si>
  <si>
    <t>Активи, грн.</t>
  </si>
  <si>
    <t>Кількість НПФ, щодо яких подано звітність</t>
  </si>
  <si>
    <t>Структура активів НПФ в управлінні</t>
  </si>
  <si>
    <t>агрегований портфель НПФ</t>
  </si>
  <si>
    <t>за видами НПФ</t>
  </si>
  <si>
    <t>Актив / Вид НПФ</t>
  </si>
  <si>
    <t>Муніципальні облігації</t>
  </si>
  <si>
    <t>Державні облігації</t>
  </si>
  <si>
    <t>(грн.)</t>
  </si>
  <si>
    <t>Кількість КУА, що мають активи СК в управлінні</t>
  </si>
  <si>
    <t>Кількість СК, активи яких передано в управління</t>
  </si>
  <si>
    <t>Активи СК в управлінні, млн. грн. (ліва шкала)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</si>
  <si>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</si>
  <si>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</si>
  <si>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</si>
  <si>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Зміна активів СК в управлінні за рік</t>
  </si>
  <si>
    <t>31.03.2014</t>
  </si>
  <si>
    <t>30.09.2014</t>
  </si>
  <si>
    <t>31.12.2014</t>
  </si>
  <si>
    <t>Структура активів ІСІ за типами фондів</t>
  </si>
  <si>
    <t>Регіональний розподіл ІСІ</t>
  </si>
  <si>
    <t>Динаміка кількості КУА та середньої кількості ІСІ в управлінні</t>
  </si>
  <si>
    <t>Доходність ІСІ та інших напрямків інвестування</t>
  </si>
  <si>
    <t>Фондові індекси світу та України</t>
  </si>
  <si>
    <t>* Доходність ІСІ - за даними річних звітів; відкритих ІСІ у 4-му кварталі 2014 (на кінець року) - 24 фондів, у 2013 році - 30-ти.</t>
  </si>
  <si>
    <t>1-й квартал 2015 року</t>
  </si>
  <si>
    <t>Зміна за рік**</t>
  </si>
  <si>
    <t>Зміна за 1-й квартал 2015 року**</t>
  </si>
  <si>
    <t>* В – відкриті диверсифіковані ІСІ, Вс - відкриті спеціалізовані (на 30.09.2014 та раніше - відкриті диверсифіковані), І – інтервальні диверсифіковані, Іс - інтервальні спеціалізовані (на 30.09.2014 та раніше - інтервальні диверсифіковані), ЗД – закриті диверсифіковані, ЗН - закриті недиверсифіковані невенчурні, ЗВ - закриті недиверсифіковані венчурні ІСІ.</t>
  </si>
  <si>
    <t>** Для відкритих та інтервальних - з урахуванням спеціалізованих, що раніше діяли як, відповідно, відкриті та інтервальні диверсифіковані.</t>
  </si>
  <si>
    <t>Інші регіони (без урахування Львівської обл.)</t>
  </si>
  <si>
    <t>Інші регіони (без урахування Iвано-Франкiвської обл.)</t>
  </si>
  <si>
    <t>Зміна за 1-й квартал 2015</t>
  </si>
  <si>
    <t xml:space="preserve">Зміна за рік </t>
  </si>
  <si>
    <t>31.03.2015</t>
  </si>
  <si>
    <t xml:space="preserve">За рік </t>
  </si>
  <si>
    <t>* Для квартальних даних - середнє значення за щомісячними даними.</t>
  </si>
  <si>
    <t>Зміна за рік</t>
  </si>
  <si>
    <t>березень '14</t>
  </si>
  <si>
    <t>Щомісячний чистий притік/відтік капіталу відкритих ІСІ за рік (за щоденними даними)</t>
  </si>
  <si>
    <t>1 кв. 2014</t>
  </si>
  <si>
    <t>квітень '14</t>
  </si>
  <si>
    <t>травень  '14</t>
  </si>
  <si>
    <t>червень '14</t>
  </si>
  <si>
    <t>липень '14</t>
  </si>
  <si>
    <t>серпень '14</t>
  </si>
  <si>
    <t>вересень '14</t>
  </si>
  <si>
    <t>жовтень '14</t>
  </si>
  <si>
    <t>листопад '14</t>
  </si>
  <si>
    <t>грудень '14</t>
  </si>
  <si>
    <t>січень '15</t>
  </si>
  <si>
    <t>лютий  '15</t>
  </si>
  <si>
    <t>березень '15</t>
  </si>
  <si>
    <t>2 кв. 2014</t>
  </si>
  <si>
    <t>3 кв. 2014</t>
  </si>
  <si>
    <t>4 кв. 2014</t>
  </si>
  <si>
    <t>1 кв. 2015</t>
  </si>
  <si>
    <t>Чистий притік/відтік капіталу у 1-му кв. 2014-2015 рр., тис. грн.</t>
  </si>
  <si>
    <t>...у попередньому кварталі</t>
  </si>
  <si>
    <t>Станом на 31.03.2015</t>
  </si>
  <si>
    <t>Інвестори ІСІ за категоріями, кількість та частка у загальній кількості</t>
  </si>
  <si>
    <t>Розподіл ВЧА ІСІ за категоріями інвесторів, частка у ВЧА*</t>
  </si>
  <si>
    <t>Розподіл вартості зведеного портфеля цінних паперів ІСІ за типами інструментів станом на 31.03.2015 р.</t>
  </si>
  <si>
    <t>Статистика ринку управління активами НПФ станом на 31.03.2015</t>
  </si>
  <si>
    <t>Зміна активів у ЦП за 1-й квартал 2015</t>
  </si>
  <si>
    <t>Зміна активів у ЦП за рік</t>
  </si>
  <si>
    <t>Зміна обсягу грошей за 1-й квартал 2015</t>
  </si>
  <si>
    <t>Зміна обсягу грошей за рік</t>
  </si>
  <si>
    <t>Ринок управління активами СК* станом на 31.03.2015</t>
  </si>
  <si>
    <t>1 квартал 2015 року</t>
  </si>
  <si>
    <t>Зміна за 1-й квартал 2015 року</t>
  </si>
  <si>
    <t>п.п.</t>
  </si>
  <si>
    <t>%</t>
  </si>
  <si>
    <t>Закриті невенчурні</t>
  </si>
  <si>
    <t>УСІ невенчурні</t>
  </si>
  <si>
    <t>Закриті невенчурні ІСІ</t>
  </si>
  <si>
    <t>УСІ невенчурні ІСІ</t>
  </si>
  <si>
    <t>Зміни у структурі активів ІСІ за типами фондів</t>
  </si>
  <si>
    <t>проц. п.</t>
  </si>
  <si>
    <t>Вид активу / Тип ІСІ / Зміна за квартал</t>
  </si>
  <si>
    <t>Закриті (невенчурні) ІСІ з публічною емісією</t>
  </si>
  <si>
    <t>Закриті (невенчурні) ІСІ з приватною емісією</t>
  </si>
  <si>
    <t>Нерухомість у Києві (у дол. США)</t>
  </si>
  <si>
    <t>Нерухомість у Києві (у грн.)</t>
  </si>
  <si>
    <t>Інфляція (індекс споживчих цін)</t>
  </si>
  <si>
    <t>Депозити (грн.)</t>
  </si>
  <si>
    <t>Диверсифіковані ІСІ з публічною емісією за класами фондів</t>
  </si>
  <si>
    <t xml:space="preserve">* Мають і акції, і облігації, і грошові кошти у своїх портфелях. </t>
  </si>
  <si>
    <t>Фонди змішаних інвестицій*</t>
  </si>
  <si>
    <t>За 12 місяців</t>
  </si>
  <si>
    <t>Чистий притік/відтік за період, тис. грн.</t>
  </si>
  <si>
    <t>Кіл-ть фондів, щодо яких наявні дані за період**</t>
  </si>
</sst>
</file>

<file path=xl/styles.xml><?xml version="1.0" encoding="utf-8"?>
<styleSheet xmlns="http://schemas.openxmlformats.org/spreadsheetml/2006/main">
  <numFmts count="5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  <numFmt numFmtId="195" formatCode="dd/mm/yyyy;@"/>
    <numFmt numFmtId="196" formatCode="yyyy"/>
    <numFmt numFmtId="197" formatCode="#,##0\ &quot;грн.&quot;;\-#,##0\ &quot;грн.&quot;"/>
    <numFmt numFmtId="198" formatCode="#,##0\ &quot;грн.&quot;;[Red]\-#,##0\ &quot;грн.&quot;"/>
    <numFmt numFmtId="199" formatCode="#,##0.00\ &quot;грн.&quot;;\-#,##0.00\ &quot;грн.&quot;"/>
    <numFmt numFmtId="200" formatCode="#,##0.00\ &quot;грн.&quot;;[Red]\-#,##0.00\ &quot;грн.&quot;"/>
    <numFmt numFmtId="201" formatCode="_-* #,##0\ &quot;грн.&quot;_-;\-* #,##0\ &quot;грн.&quot;_-;_-* &quot;-&quot;\ &quot;грн.&quot;_-;_-@_-"/>
    <numFmt numFmtId="202" formatCode="_-* #,##0\ _г_р_н_._-;\-* #,##0\ _г_р_н_._-;_-* &quot;-&quot;\ _г_р_н_._-;_-@_-"/>
    <numFmt numFmtId="203" formatCode="_-* #,##0.00\ &quot;грн.&quot;_-;\-* #,##0.00\ &quot;грн.&quot;_-;_-* &quot;-&quot;??\ &quot;грн.&quot;_-;_-@_-"/>
    <numFmt numFmtId="204" formatCode="_-* #,##0.00\ _г_р_н_._-;\-* #,##0.00\ _г_р_н_._-;_-* &quot;-&quot;??\ _г_р_н_._-;_-@_-"/>
    <numFmt numFmtId="205" formatCode="dd\-mmm\-yy"/>
    <numFmt numFmtId="206" formatCode="0.0000000000000%"/>
    <numFmt numFmtId="207" formatCode="0.000000000000%"/>
    <numFmt numFmtId="208" formatCode="0.00000000000%"/>
    <numFmt numFmtId="209" formatCode="0.0000000000%"/>
    <numFmt numFmtId="210" formatCode="0.0000000000"/>
    <numFmt numFmtId="211" formatCode="0.00000000000"/>
  </numFmts>
  <fonts count="12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b/>
      <sz val="12"/>
      <name val="Arial"/>
      <family val="2"/>
    </font>
    <font>
      <b/>
      <sz val="11"/>
      <color indexed="20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 Cyr"/>
      <family val="0"/>
    </font>
    <font>
      <b/>
      <sz val="10.5"/>
      <color indexed="63"/>
      <name val="Arial Cyr"/>
      <family val="0"/>
    </font>
    <font>
      <i/>
      <sz val="8"/>
      <color indexed="10"/>
      <name val="Arial"/>
      <family val="2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5"/>
      <color indexed="8"/>
      <name val="Arial Cyr"/>
      <family val="0"/>
    </font>
    <font>
      <b/>
      <sz val="10"/>
      <color indexed="27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b/>
      <sz val="12"/>
      <color indexed="9"/>
      <name val="Arial Cyr"/>
      <family val="0"/>
    </font>
    <font>
      <i/>
      <sz val="12"/>
      <color indexed="8"/>
      <name val="Arial Cyr"/>
      <family val="0"/>
    </font>
    <font>
      <b/>
      <sz val="10"/>
      <color indexed="21"/>
      <name val="Arial"/>
      <family val="2"/>
    </font>
    <font>
      <b/>
      <sz val="10.1"/>
      <color indexed="8"/>
      <name val="Arial Cyr"/>
      <family val="0"/>
    </font>
    <font>
      <b/>
      <sz val="11"/>
      <color indexed="59"/>
      <name val="Arial"/>
      <family val="2"/>
    </font>
    <font>
      <b/>
      <i/>
      <sz val="11"/>
      <color indexed="20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4"/>
      <color indexed="8"/>
      <name val="Arial Cyr"/>
      <family val="0"/>
    </font>
    <font>
      <b/>
      <sz val="9.2"/>
      <color indexed="8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color indexed="53"/>
      <name val="Arial"/>
      <family val="2"/>
    </font>
    <font>
      <b/>
      <sz val="10"/>
      <color indexed="49"/>
      <name val="Arial Cyr"/>
      <family val="0"/>
    </font>
    <font>
      <b/>
      <sz val="10"/>
      <color indexed="46"/>
      <name val="Arial Cyr"/>
      <family val="0"/>
    </font>
    <font>
      <b/>
      <i/>
      <sz val="11"/>
      <color indexed="8"/>
      <name val="Arial Cyr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b/>
      <sz val="10"/>
      <color indexed="8"/>
      <name val="Arial Cyr"/>
      <family val="0"/>
    </font>
    <font>
      <b/>
      <sz val="9.2"/>
      <color indexed="56"/>
      <name val="Arial"/>
      <family val="2"/>
    </font>
    <font>
      <b/>
      <sz val="11"/>
      <color indexed="30"/>
      <name val="Arial"/>
      <family val="2"/>
    </font>
    <font>
      <sz val="11"/>
      <color indexed="17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53"/>
      <name val="Arial"/>
      <family val="2"/>
    </font>
    <font>
      <sz val="11"/>
      <color indexed="5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55"/>
      </right>
      <top style="medium">
        <color indexed="21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hair">
        <color indexed="23"/>
      </right>
      <top style="medium">
        <color indexed="21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1"/>
      </top>
      <bottom style="hair">
        <color indexed="23"/>
      </bottom>
    </border>
    <border>
      <left style="hair">
        <color indexed="23"/>
      </left>
      <right>
        <color indexed="63"/>
      </right>
      <top style="medium">
        <color indexed="21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>
        <color indexed="21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1"/>
      </bottom>
    </border>
    <border>
      <left style="hair">
        <color indexed="23"/>
      </left>
      <right>
        <color indexed="63"/>
      </right>
      <top style="hair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thin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thin">
        <color indexed="36"/>
      </top>
      <bottom style="thin">
        <color indexed="36"/>
      </bottom>
    </border>
    <border>
      <left style="dotted">
        <color indexed="23"/>
      </left>
      <right style="dotted">
        <color indexed="23"/>
      </right>
      <top style="thin">
        <color indexed="36"/>
      </top>
      <bottom style="thin">
        <color indexed="36"/>
      </bottom>
    </border>
    <border>
      <left style="dotted">
        <color indexed="23"/>
      </left>
      <right>
        <color indexed="63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55"/>
      </right>
      <top style="hair">
        <color indexed="55"/>
      </top>
      <bottom style="medium">
        <color indexed="21"/>
      </bottom>
    </border>
    <border>
      <left style="thin">
        <color indexed="21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1"/>
      </right>
      <top style="dotted">
        <color indexed="23"/>
      </top>
      <bottom style="dotted">
        <color indexed="23"/>
      </bottom>
    </border>
    <border>
      <left style="thin">
        <color indexed="21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thin">
        <color indexed="21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dotted">
        <color indexed="23"/>
      </right>
      <top style="thin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thin">
        <color indexed="21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thin">
        <color indexed="21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 style="thin">
        <color indexed="21"/>
      </left>
      <right style="dotted">
        <color indexed="23"/>
      </right>
      <top style="thin">
        <color indexed="21"/>
      </top>
      <bottom style="medium">
        <color indexed="21"/>
      </bottom>
    </border>
    <border>
      <left style="dotted">
        <color indexed="23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thin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thin">
        <color indexed="21"/>
      </top>
      <bottom style="medium">
        <color indexed="21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76" fillId="0" borderId="0">
      <alignment/>
      <protection/>
    </xf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7" fillId="21" borderId="8" applyNumberFormat="0" applyAlignment="0" applyProtection="0"/>
    <xf numFmtId="0" fontId="67" fillId="21" borderId="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559">
    <xf numFmtId="0" fontId="0" fillId="0" borderId="0" xfId="0" applyAlignment="1">
      <alignment/>
    </xf>
    <xf numFmtId="0" fontId="2" fillId="0" borderId="0" xfId="113">
      <alignment/>
      <protection/>
    </xf>
    <xf numFmtId="0" fontId="2" fillId="0" borderId="0" xfId="113" applyFill="1">
      <alignment/>
      <protection/>
    </xf>
    <xf numFmtId="0" fontId="2" fillId="0" borderId="12" xfId="113" applyFont="1" applyBorder="1" applyAlignment="1">
      <alignment vertical="center"/>
      <protection/>
    </xf>
    <xf numFmtId="169" fontId="2" fillId="0" borderId="0" xfId="113" applyNumberFormat="1">
      <alignment/>
      <protection/>
    </xf>
    <xf numFmtId="2" fontId="2" fillId="0" borderId="0" xfId="113" applyNumberFormat="1">
      <alignment/>
      <protection/>
    </xf>
    <xf numFmtId="0" fontId="6" fillId="0" borderId="0" xfId="117">
      <alignment/>
      <protection/>
    </xf>
    <xf numFmtId="0" fontId="2" fillId="0" borderId="0" xfId="113" applyAlignment="1">
      <alignment horizontal="center"/>
      <protection/>
    </xf>
    <xf numFmtId="0" fontId="2" fillId="0" borderId="0" xfId="113" applyFill="1" applyBorder="1">
      <alignment/>
      <protection/>
    </xf>
    <xf numFmtId="10" fontId="2" fillId="0" borderId="0" xfId="113" applyNumberFormat="1" applyFill="1" applyBorder="1">
      <alignment/>
      <protection/>
    </xf>
    <xf numFmtId="0" fontId="4" fillId="0" borderId="13" xfId="113" applyFont="1" applyBorder="1" applyAlignment="1">
      <alignment horizontal="center" vertical="center" wrapText="1"/>
      <protection/>
    </xf>
    <xf numFmtId="0" fontId="4" fillId="0" borderId="14" xfId="113" applyFont="1" applyBorder="1" applyAlignment="1">
      <alignment horizontal="center" vertical="center" wrapText="1"/>
      <protection/>
    </xf>
    <xf numFmtId="0" fontId="2" fillId="0" borderId="15" xfId="113" applyFont="1" applyBorder="1" applyAlignment="1">
      <alignment vertical="center"/>
      <protection/>
    </xf>
    <xf numFmtId="0" fontId="4" fillId="0" borderId="16" xfId="113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110" applyBorder="1">
      <alignment/>
      <protection/>
    </xf>
    <xf numFmtId="0" fontId="2" fillId="0" borderId="0" xfId="110">
      <alignment/>
      <protection/>
    </xf>
    <xf numFmtId="14" fontId="2" fillId="0" borderId="0" xfId="110" applyNumberFormat="1" applyBorder="1">
      <alignment/>
      <protection/>
    </xf>
    <xf numFmtId="0" fontId="2" fillId="0" borderId="0" xfId="110" applyFill="1" applyBorder="1">
      <alignment/>
      <protection/>
    </xf>
    <xf numFmtId="0" fontId="2" fillId="0" borderId="0" xfId="110" applyAlignment="1">
      <alignment/>
      <protection/>
    </xf>
    <xf numFmtId="0" fontId="8" fillId="0" borderId="17" xfId="110" applyFont="1" applyBorder="1" applyAlignment="1">
      <alignment horizontal="center" vertical="center" wrapText="1"/>
      <protection/>
    </xf>
    <xf numFmtId="0" fontId="9" fillId="0" borderId="18" xfId="110" applyFont="1" applyBorder="1" applyAlignment="1">
      <alignment vertical="center"/>
      <protection/>
    </xf>
    <xf numFmtId="0" fontId="9" fillId="0" borderId="12" xfId="110" applyFont="1" applyBorder="1" applyAlignment="1">
      <alignment vertical="center"/>
      <protection/>
    </xf>
    <xf numFmtId="0" fontId="8" fillId="0" borderId="16" xfId="110" applyFont="1" applyBorder="1" applyAlignment="1">
      <alignment vertical="center"/>
      <protection/>
    </xf>
    <xf numFmtId="4" fontId="2" fillId="0" borderId="0" xfId="110" applyNumberFormat="1" applyBorder="1">
      <alignment/>
      <protection/>
    </xf>
    <xf numFmtId="167" fontId="2" fillId="0" borderId="0" xfId="110" applyNumberFormat="1" applyBorder="1">
      <alignment/>
      <protection/>
    </xf>
    <xf numFmtId="10" fontId="2" fillId="0" borderId="0" xfId="110" applyNumberFormat="1" applyBorder="1">
      <alignment/>
      <protection/>
    </xf>
    <xf numFmtId="0" fontId="10" fillId="0" borderId="0" xfId="110" applyFont="1" applyFill="1" applyBorder="1" applyAlignment="1">
      <alignment/>
      <protection/>
    </xf>
    <xf numFmtId="0" fontId="8" fillId="0" borderId="0" xfId="110" applyFont="1" applyBorder="1" applyAlignment="1">
      <alignment vertical="center"/>
      <protection/>
    </xf>
    <xf numFmtId="0" fontId="9" fillId="0" borderId="0" xfId="113" applyFont="1" applyBorder="1">
      <alignment/>
      <protection/>
    </xf>
    <xf numFmtId="0" fontId="9" fillId="0" borderId="0" xfId="113" applyFont="1" applyFill="1" applyBorder="1">
      <alignment/>
      <protection/>
    </xf>
    <xf numFmtId="10" fontId="9" fillId="0" borderId="0" xfId="113" applyNumberFormat="1" applyFont="1" applyFill="1" applyBorder="1">
      <alignment/>
      <protection/>
    </xf>
    <xf numFmtId="0" fontId="4" fillId="0" borderId="17" xfId="110" applyFont="1" applyBorder="1" applyAlignment="1">
      <alignment horizontal="center" vertical="center" wrapText="1"/>
      <protection/>
    </xf>
    <xf numFmtId="10" fontId="2" fillId="0" borderId="0" xfId="110" applyNumberFormat="1">
      <alignment/>
      <protection/>
    </xf>
    <xf numFmtId="0" fontId="17" fillId="0" borderId="16" xfId="110" applyFont="1" applyBorder="1" applyAlignment="1">
      <alignment vertical="center"/>
      <protection/>
    </xf>
    <xf numFmtId="0" fontId="17" fillId="0" borderId="12" xfId="110" applyFont="1" applyBorder="1" applyAlignment="1">
      <alignment vertical="center"/>
      <protection/>
    </xf>
    <xf numFmtId="0" fontId="13" fillId="0" borderId="0" xfId="110" applyFont="1" applyBorder="1" applyAlignment="1">
      <alignment horizontal="left" vertical="center" wrapText="1"/>
      <protection/>
    </xf>
    <xf numFmtId="2" fontId="0" fillId="0" borderId="0" xfId="113" applyNumberFormat="1" applyFont="1">
      <alignment/>
      <protection/>
    </xf>
    <xf numFmtId="10" fontId="5" fillId="0" borderId="13" xfId="113" applyNumberFormat="1" applyFont="1" applyFill="1" applyBorder="1" applyAlignment="1" applyProtection="1">
      <alignment/>
      <protection/>
    </xf>
    <xf numFmtId="0" fontId="4" fillId="0" borderId="19" xfId="117" applyFont="1" applyBorder="1" applyAlignment="1">
      <alignment horizontal="center" vertical="center" wrapText="1"/>
      <protection/>
    </xf>
    <xf numFmtId="0" fontId="5" fillId="0" borderId="20" xfId="110" applyFont="1" applyBorder="1" applyAlignment="1">
      <alignment horizontal="center" vertical="center" wrapText="1"/>
      <protection/>
    </xf>
    <xf numFmtId="0" fontId="5" fillId="0" borderId="17" xfId="110" applyFont="1" applyBorder="1" applyAlignment="1">
      <alignment horizontal="center" vertical="center" wrapText="1"/>
      <protection/>
    </xf>
    <xf numFmtId="0" fontId="1" fillId="0" borderId="0" xfId="73" applyAlignment="1" applyProtection="1">
      <alignment/>
      <protection/>
    </xf>
    <xf numFmtId="0" fontId="22" fillId="0" borderId="0" xfId="113" applyFont="1">
      <alignment/>
      <protection/>
    </xf>
    <xf numFmtId="0" fontId="22" fillId="0" borderId="0" xfId="113" applyFont="1" applyFill="1" applyBorder="1" applyAlignment="1">
      <alignment/>
      <protection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10" fontId="5" fillId="0" borderId="14" xfId="113" applyNumberFormat="1" applyFont="1" applyFill="1" applyBorder="1" applyAlignment="1" applyProtection="1">
      <alignment/>
      <protection/>
    </xf>
    <xf numFmtId="1" fontId="2" fillId="0" borderId="0" xfId="113" applyNumberFormat="1">
      <alignment/>
      <protection/>
    </xf>
    <xf numFmtId="10" fontId="13" fillId="0" borderId="0" xfId="117" applyNumberFormat="1" applyFont="1" applyBorder="1" applyAlignment="1">
      <alignment horizontal="center" vertical="center" wrapText="1"/>
      <protection/>
    </xf>
    <xf numFmtId="0" fontId="6" fillId="0" borderId="0" xfId="117" applyBorder="1">
      <alignment/>
      <protection/>
    </xf>
    <xf numFmtId="10" fontId="6" fillId="0" borderId="0" xfId="117" applyNumberFormat="1" applyBorder="1">
      <alignment/>
      <protection/>
    </xf>
    <xf numFmtId="174" fontId="2" fillId="0" borderId="0" xfId="113" applyNumberFormat="1">
      <alignment/>
      <protection/>
    </xf>
    <xf numFmtId="10" fontId="10" fillId="0" borderId="0" xfId="110" applyNumberFormat="1" applyFont="1" applyFill="1" applyBorder="1" applyAlignment="1">
      <alignment/>
      <protection/>
    </xf>
    <xf numFmtId="2" fontId="2" fillId="0" borderId="0" xfId="113" applyNumberFormat="1" applyFont="1">
      <alignment/>
      <protection/>
    </xf>
    <xf numFmtId="0" fontId="2" fillId="0" borderId="0" xfId="116">
      <alignment/>
      <protection/>
    </xf>
    <xf numFmtId="0" fontId="43" fillId="0" borderId="0" xfId="110" applyFont="1" applyFill="1" applyAlignment="1">
      <alignment horizontal="right"/>
      <protection/>
    </xf>
    <xf numFmtId="0" fontId="2" fillId="0" borderId="0" xfId="111" applyFont="1">
      <alignment/>
      <protection/>
    </xf>
    <xf numFmtId="0" fontId="0" fillId="0" borderId="0" xfId="109">
      <alignment/>
      <protection/>
    </xf>
    <xf numFmtId="0" fontId="2" fillId="0" borderId="12" xfId="109" applyFont="1" applyBorder="1" applyAlignment="1">
      <alignment horizontal="left" vertical="center"/>
      <protection/>
    </xf>
    <xf numFmtId="3" fontId="0" fillId="0" borderId="19" xfId="109" applyNumberFormat="1" applyFont="1" applyBorder="1" applyAlignment="1">
      <alignment horizontal="right" vertical="center"/>
      <protection/>
    </xf>
    <xf numFmtId="10" fontId="2" fillId="0" borderId="21" xfId="109" applyNumberFormat="1" applyFont="1" applyBorder="1" applyAlignment="1">
      <alignment horizontal="right" vertical="center"/>
      <protection/>
    </xf>
    <xf numFmtId="0" fontId="4" fillId="0" borderId="16" xfId="109" applyFont="1" applyBorder="1" applyAlignment="1">
      <alignment horizontal="left" vertical="center" wrapText="1"/>
      <protection/>
    </xf>
    <xf numFmtId="3" fontId="4" fillId="0" borderId="13" xfId="109" applyNumberFormat="1" applyFont="1" applyBorder="1" applyAlignment="1">
      <alignment horizontal="right" vertical="center"/>
      <protection/>
    </xf>
    <xf numFmtId="0" fontId="2" fillId="0" borderId="15" xfId="109" applyFont="1" applyBorder="1" applyAlignment="1">
      <alignment horizontal="left" vertical="center"/>
      <protection/>
    </xf>
    <xf numFmtId="0" fontId="4" fillId="0" borderId="16" xfId="109" applyFont="1" applyBorder="1" applyAlignment="1">
      <alignment horizontal="left" wrapText="1"/>
      <protection/>
    </xf>
    <xf numFmtId="10" fontId="4" fillId="0" borderId="14" xfId="109" applyNumberFormat="1" applyFont="1" applyBorder="1" applyAlignment="1">
      <alignment horizontal="right"/>
      <protection/>
    </xf>
    <xf numFmtId="4" fontId="4" fillId="0" borderId="0" xfId="110" applyNumberFormat="1" applyFont="1" applyFill="1" applyBorder="1" applyAlignment="1">
      <alignment horizontal="center" vertical="center"/>
      <protection/>
    </xf>
    <xf numFmtId="0" fontId="2" fillId="0" borderId="0" xfId="119" applyBorder="1" applyAlignment="1">
      <alignment horizont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2" fillId="0" borderId="18" xfId="113" applyFont="1" applyBorder="1" applyAlignment="1">
      <alignment vertical="center"/>
      <protection/>
    </xf>
    <xf numFmtId="0" fontId="19" fillId="0" borderId="22" xfId="113" applyFont="1" applyBorder="1" applyAlignment="1">
      <alignment vertical="center"/>
      <protection/>
    </xf>
    <xf numFmtId="10" fontId="20" fillId="0" borderId="23" xfId="113" applyNumberFormat="1" applyFont="1" applyFill="1" applyBorder="1" applyAlignment="1" applyProtection="1">
      <alignment/>
      <protection/>
    </xf>
    <xf numFmtId="10" fontId="20" fillId="0" borderId="24" xfId="113" applyNumberFormat="1" applyFont="1" applyFill="1" applyBorder="1" applyAlignment="1" applyProtection="1">
      <alignment/>
      <protection/>
    </xf>
    <xf numFmtId="0" fontId="5" fillId="0" borderId="0" xfId="110" applyFont="1" applyBorder="1" applyAlignment="1">
      <alignment horizontal="center" vertical="center" wrapText="1"/>
      <protection/>
    </xf>
    <xf numFmtId="10" fontId="0" fillId="0" borderId="25" xfId="113" applyNumberFormat="1" applyFont="1" applyFill="1" applyBorder="1" applyAlignment="1" applyProtection="1">
      <alignment/>
      <protection/>
    </xf>
    <xf numFmtId="10" fontId="0" fillId="0" borderId="26" xfId="113" applyNumberFormat="1" applyFont="1" applyFill="1" applyBorder="1" applyAlignment="1" applyProtection="1">
      <alignment/>
      <protection/>
    </xf>
    <xf numFmtId="10" fontId="0" fillId="0" borderId="19" xfId="113" applyNumberFormat="1" applyFont="1" applyFill="1" applyBorder="1" applyAlignment="1" applyProtection="1">
      <alignment/>
      <protection/>
    </xf>
    <xf numFmtId="10" fontId="0" fillId="0" borderId="21" xfId="113" applyNumberFormat="1" applyFont="1" applyFill="1" applyBorder="1" applyAlignment="1" applyProtection="1">
      <alignment/>
      <protection/>
    </xf>
    <xf numFmtId="10" fontId="0" fillId="0" borderId="27" xfId="113" applyNumberFormat="1" applyFont="1" applyFill="1" applyBorder="1" applyAlignment="1" applyProtection="1">
      <alignment/>
      <protection/>
    </xf>
    <xf numFmtId="10" fontId="0" fillId="0" borderId="28" xfId="113" applyNumberFormat="1" applyFont="1" applyFill="1" applyBorder="1" applyAlignment="1" applyProtection="1">
      <alignment/>
      <protection/>
    </xf>
    <xf numFmtId="0" fontId="5" fillId="0" borderId="29" xfId="110" applyFont="1" applyBorder="1" applyAlignment="1">
      <alignment horizontal="center" vertical="center" wrapText="1"/>
      <protection/>
    </xf>
    <xf numFmtId="0" fontId="50" fillId="0" borderId="0" xfId="117" applyFont="1">
      <alignment/>
      <protection/>
    </xf>
    <xf numFmtId="0" fontId="4" fillId="0" borderId="30" xfId="117" applyFont="1" applyBorder="1" applyAlignment="1">
      <alignment horizontal="center" vertical="center" wrapText="1"/>
      <protection/>
    </xf>
    <xf numFmtId="0" fontId="6" fillId="0" borderId="29" xfId="117" applyFont="1" applyBorder="1" applyAlignment="1">
      <alignment horizontal="center" vertical="center" wrapText="1"/>
      <protection/>
    </xf>
    <xf numFmtId="0" fontId="6" fillId="0" borderId="19" xfId="117" applyBorder="1" applyAlignment="1">
      <alignment horizontal="center" vertical="center"/>
      <protection/>
    </xf>
    <xf numFmtId="0" fontId="6" fillId="0" borderId="21" xfId="117" applyBorder="1" applyAlignment="1">
      <alignment horizontal="center" vertical="center"/>
      <protection/>
    </xf>
    <xf numFmtId="0" fontId="15" fillId="0" borderId="0" xfId="103" applyFont="1" applyBorder="1" applyAlignment="1">
      <alignment horizontal="left" vertical="center" wrapText="1"/>
      <protection/>
    </xf>
    <xf numFmtId="0" fontId="52" fillId="0" borderId="0" xfId="73" applyFont="1" applyAlignment="1" applyProtection="1">
      <alignment/>
      <protection/>
    </xf>
    <xf numFmtId="0" fontId="2" fillId="0" borderId="12" xfId="110" applyFont="1" applyFill="1" applyBorder="1" applyAlignment="1">
      <alignment horizontal="left" vertical="center" indent="1"/>
      <protection/>
    </xf>
    <xf numFmtId="0" fontId="18" fillId="0" borderId="0" xfId="110" applyFont="1">
      <alignment/>
      <protection/>
    </xf>
    <xf numFmtId="4" fontId="8" fillId="0" borderId="31" xfId="110" applyNumberFormat="1" applyFont="1" applyBorder="1" applyAlignment="1">
      <alignment vertical="center"/>
      <protection/>
    </xf>
    <xf numFmtId="4" fontId="8" fillId="0" borderId="0" xfId="110" applyNumberFormat="1" applyFont="1" applyBorder="1" applyAlignment="1">
      <alignment vertical="center"/>
      <protection/>
    </xf>
    <xf numFmtId="2" fontId="8" fillId="0" borderId="0" xfId="128" applyNumberFormat="1" applyFont="1" applyBorder="1" applyAlignment="1">
      <alignment vertical="center"/>
    </xf>
    <xf numFmtId="10" fontId="8" fillId="0" borderId="0" xfId="128" applyNumberFormat="1" applyFont="1" applyBorder="1" applyAlignment="1">
      <alignment vertical="center"/>
    </xf>
    <xf numFmtId="10" fontId="9" fillId="0" borderId="26" xfId="128" applyNumberFormat="1" applyFont="1" applyBorder="1" applyAlignment="1">
      <alignment horizontal="right" vertical="center"/>
    </xf>
    <xf numFmtId="10" fontId="9" fillId="0" borderId="28" xfId="128" applyNumberFormat="1" applyFont="1" applyBorder="1" applyAlignment="1">
      <alignment horizontal="right" vertical="center"/>
    </xf>
    <xf numFmtId="2" fontId="2" fillId="0" borderId="0" xfId="110" applyNumberFormat="1">
      <alignment/>
      <protection/>
    </xf>
    <xf numFmtId="10" fontId="17" fillId="0" borderId="32" xfId="128" applyNumberFormat="1" applyFont="1" applyBorder="1" applyAlignment="1">
      <alignment horizontal="right" vertical="center"/>
    </xf>
    <xf numFmtId="10" fontId="9" fillId="0" borderId="28" xfId="128" applyNumberFormat="1" applyFont="1" applyBorder="1" applyAlignment="1">
      <alignment horizontal="center" vertical="center"/>
    </xf>
    <xf numFmtId="10" fontId="9" fillId="0" borderId="28" xfId="128" applyNumberFormat="1" applyFont="1" applyBorder="1" applyAlignment="1">
      <alignment vertical="center"/>
    </xf>
    <xf numFmtId="0" fontId="49" fillId="0" borderId="0" xfId="117" applyFont="1" applyAlignment="1">
      <alignment horizontal="center"/>
      <protection/>
    </xf>
    <xf numFmtId="14" fontId="2" fillId="0" borderId="0" xfId="117" applyNumberFormat="1" applyFont="1" applyBorder="1" applyAlignment="1">
      <alignment horizontal="center" vertical="center" wrapText="1"/>
      <protection/>
    </xf>
    <xf numFmtId="14" fontId="8" fillId="0" borderId="20" xfId="110" applyNumberFormat="1" applyFont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/>
    </xf>
    <xf numFmtId="0" fontId="53" fillId="0" borderId="0" xfId="117" applyFont="1" applyFill="1">
      <alignment/>
      <protection/>
    </xf>
    <xf numFmtId="2" fontId="6" fillId="0" borderId="0" xfId="117" applyNumberFormat="1">
      <alignment/>
      <protection/>
    </xf>
    <xf numFmtId="10" fontId="17" fillId="0" borderId="32" xfId="128" applyNumberFormat="1" applyFont="1" applyBorder="1" applyAlignment="1">
      <alignment horizontal="center" vertical="center"/>
    </xf>
    <xf numFmtId="0" fontId="4" fillId="0" borderId="25" xfId="117" applyFont="1" applyBorder="1" applyAlignment="1">
      <alignment horizontal="center" vertical="center" wrapText="1"/>
      <protection/>
    </xf>
    <xf numFmtId="0" fontId="4" fillId="0" borderId="33" xfId="110" applyFont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0" fontId="4" fillId="0" borderId="17" xfId="110" applyFont="1" applyFill="1" applyBorder="1" applyAlignment="1">
      <alignment horizontal="center" vertical="center" wrapText="1"/>
      <protection/>
    </xf>
    <xf numFmtId="14" fontId="4" fillId="0" borderId="30" xfId="110" applyNumberFormat="1" applyFont="1" applyFill="1" applyBorder="1" applyAlignment="1">
      <alignment horizontal="center" vertical="center" wrapText="1"/>
      <protection/>
    </xf>
    <xf numFmtId="0" fontId="2" fillId="0" borderId="15" xfId="110" applyFont="1" applyFill="1" applyBorder="1" applyAlignment="1">
      <alignment vertical="center"/>
      <protection/>
    </xf>
    <xf numFmtId="10" fontId="14" fillId="0" borderId="26" xfId="110" applyNumberFormat="1" applyFont="1" applyFill="1" applyBorder="1" applyAlignment="1">
      <alignment horizontal="right" vertical="center"/>
      <protection/>
    </xf>
    <xf numFmtId="0" fontId="2" fillId="0" borderId="12" xfId="110" applyFont="1" applyFill="1" applyBorder="1" applyAlignment="1">
      <alignment vertical="center"/>
      <protection/>
    </xf>
    <xf numFmtId="4" fontId="2" fillId="0" borderId="19" xfId="110" applyNumberFormat="1" applyFont="1" applyFill="1" applyBorder="1" applyAlignment="1">
      <alignment horizontal="right" vertical="center" wrapText="1"/>
      <protection/>
    </xf>
    <xf numFmtId="10" fontId="14" fillId="0" borderId="21" xfId="110" applyNumberFormat="1" applyFont="1" applyFill="1" applyBorder="1" applyAlignment="1">
      <alignment horizontal="right" vertical="center"/>
      <protection/>
    </xf>
    <xf numFmtId="4" fontId="2" fillId="0" borderId="19" xfId="110" applyNumberFormat="1" applyFont="1" applyFill="1" applyBorder="1" applyAlignment="1">
      <alignment horizontal="right" vertical="center"/>
      <protection/>
    </xf>
    <xf numFmtId="0" fontId="13" fillId="0" borderId="12" xfId="110" applyFont="1" applyFill="1" applyBorder="1" applyAlignment="1">
      <alignment vertical="center"/>
      <protection/>
    </xf>
    <xf numFmtId="0" fontId="2" fillId="0" borderId="16" xfId="110" applyFont="1" applyFill="1" applyBorder="1" applyAlignment="1">
      <alignment vertical="center"/>
      <protection/>
    </xf>
    <xf numFmtId="4" fontId="2" fillId="0" borderId="13" xfId="110" applyNumberFormat="1" applyFont="1" applyFill="1" applyBorder="1" applyAlignment="1">
      <alignment horizontal="right" vertical="center" wrapText="1"/>
      <protection/>
    </xf>
    <xf numFmtId="10" fontId="14" fillId="0" borderId="14" xfId="110" applyNumberFormat="1" applyFont="1" applyFill="1" applyBorder="1" applyAlignment="1">
      <alignment horizontal="right" vertical="center"/>
      <protection/>
    </xf>
    <xf numFmtId="14" fontId="0" fillId="0" borderId="34" xfId="117" applyNumberFormat="1" applyFont="1" applyBorder="1" applyAlignment="1">
      <alignment horizontal="center" vertical="center" wrapText="1"/>
      <protection/>
    </xf>
    <xf numFmtId="14" fontId="0" fillId="0" borderId="35" xfId="117" applyNumberFormat="1" applyFont="1" applyBorder="1" applyAlignment="1">
      <alignment horizontal="center" vertical="center" wrapText="1"/>
      <protection/>
    </xf>
    <xf numFmtId="0" fontId="6" fillId="0" borderId="25" xfId="117" applyBorder="1" applyAlignment="1">
      <alignment horizontal="center" vertical="center"/>
      <protection/>
    </xf>
    <xf numFmtId="0" fontId="6" fillId="0" borderId="26" xfId="117" applyBorder="1" applyAlignment="1">
      <alignment horizontal="center" vertical="center"/>
      <protection/>
    </xf>
    <xf numFmtId="2" fontId="2" fillId="0" borderId="12" xfId="110" applyNumberFormat="1" applyFont="1" applyFill="1" applyBorder="1" applyAlignment="1">
      <alignment horizontal="left" vertical="center" indent="1"/>
      <protection/>
    </xf>
    <xf numFmtId="10" fontId="2" fillId="0" borderId="0" xfId="110" applyNumberFormat="1" applyFont="1" applyBorder="1" applyAlignment="1">
      <alignment vertical="center"/>
      <protection/>
    </xf>
    <xf numFmtId="0" fontId="2" fillId="0" borderId="0" xfId="110" applyFont="1" applyFill="1" applyBorder="1">
      <alignment/>
      <protection/>
    </xf>
    <xf numFmtId="4" fontId="2" fillId="0" borderId="0" xfId="110" applyNumberFormat="1" applyFont="1" applyFill="1" applyBorder="1" applyAlignment="1">
      <alignment vertical="center"/>
      <protection/>
    </xf>
    <xf numFmtId="0" fontId="2" fillId="0" borderId="0" xfId="116" applyFont="1">
      <alignment/>
      <protection/>
    </xf>
    <xf numFmtId="0" fontId="15" fillId="0" borderId="0" xfId="113" applyFont="1">
      <alignment/>
      <protection/>
    </xf>
    <xf numFmtId="0" fontId="2" fillId="0" borderId="15" xfId="113" applyFont="1" applyBorder="1" applyAlignment="1">
      <alignment vertical="center"/>
      <protection/>
    </xf>
    <xf numFmtId="3" fontId="0" fillId="0" borderId="25" xfId="113" applyNumberFormat="1" applyFont="1" applyFill="1" applyBorder="1" applyAlignment="1" applyProtection="1">
      <alignment/>
      <protection/>
    </xf>
    <xf numFmtId="0" fontId="2" fillId="0" borderId="12" xfId="113" applyFont="1" applyBorder="1" applyAlignment="1">
      <alignment vertical="center"/>
      <protection/>
    </xf>
    <xf numFmtId="3" fontId="0" fillId="0" borderId="19" xfId="113" applyNumberFormat="1" applyFont="1" applyFill="1" applyBorder="1" applyAlignment="1" applyProtection="1">
      <alignment/>
      <protection/>
    </xf>
    <xf numFmtId="3" fontId="20" fillId="0" borderId="23" xfId="113" applyNumberFormat="1" applyFont="1" applyFill="1" applyBorder="1" applyAlignment="1" applyProtection="1">
      <alignment/>
      <protection/>
    </xf>
    <xf numFmtId="0" fontId="2" fillId="0" borderId="18" xfId="113" applyFont="1" applyBorder="1" applyAlignment="1">
      <alignment vertical="center"/>
      <protection/>
    </xf>
    <xf numFmtId="3" fontId="0" fillId="0" borderId="27" xfId="113" applyNumberFormat="1" applyFont="1" applyFill="1" applyBorder="1" applyAlignment="1" applyProtection="1">
      <alignment/>
      <protection/>
    </xf>
    <xf numFmtId="3" fontId="5" fillId="0" borderId="13" xfId="113" applyNumberFormat="1" applyFont="1" applyFill="1" applyBorder="1" applyAlignment="1" applyProtection="1">
      <alignment/>
      <protection/>
    </xf>
    <xf numFmtId="0" fontId="4" fillId="0" borderId="29" xfId="113" applyFont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13" xfId="117" applyFont="1" applyFill="1" applyBorder="1" applyAlignment="1">
      <alignment horizontal="center" vertical="center" wrapText="1"/>
      <protection/>
    </xf>
    <xf numFmtId="0" fontId="5" fillId="0" borderId="36" xfId="117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0" fontId="0" fillId="0" borderId="21" xfId="0" applyNumberFormat="1" applyFont="1" applyFill="1" applyBorder="1" applyAlignment="1">
      <alignment vertical="center"/>
    </xf>
    <xf numFmtId="10" fontId="0" fillId="0" borderId="21" xfId="0" applyNumberFormat="1" applyFont="1" applyFill="1" applyBorder="1" applyAlignment="1">
      <alignment vertical="center"/>
    </xf>
    <xf numFmtId="10" fontId="0" fillId="0" borderId="21" xfId="127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vertical="center"/>
    </xf>
    <xf numFmtId="0" fontId="80" fillId="0" borderId="37" xfId="118" applyFont="1" applyBorder="1" applyAlignment="1">
      <alignment horizontal="center" vertical="center" wrapText="1"/>
      <protection/>
    </xf>
    <xf numFmtId="14" fontId="80" fillId="0" borderId="38" xfId="118" applyNumberFormat="1" applyFont="1" applyBorder="1" applyAlignment="1">
      <alignment horizontal="center" vertical="center" wrapText="1"/>
      <protection/>
    </xf>
    <xf numFmtId="14" fontId="80" fillId="0" borderId="39" xfId="118" applyNumberFormat="1" applyFont="1" applyBorder="1" applyAlignment="1">
      <alignment horizontal="center" vertical="center" wrapText="1"/>
      <protection/>
    </xf>
    <xf numFmtId="0" fontId="2" fillId="0" borderId="0" xfId="118" applyFont="1" applyAlignment="1">
      <alignment vertical="center"/>
      <protection/>
    </xf>
    <xf numFmtId="0" fontId="79" fillId="0" borderId="18" xfId="118" applyFont="1" applyBorder="1" applyAlignment="1">
      <alignment horizontal="left" vertical="center" wrapText="1"/>
      <protection/>
    </xf>
    <xf numFmtId="0" fontId="79" fillId="0" borderId="27" xfId="118" applyFont="1" applyBorder="1" applyAlignment="1">
      <alignment vertical="center"/>
      <protection/>
    </xf>
    <xf numFmtId="10" fontId="79" fillId="0" borderId="28" xfId="130" applyNumberFormat="1" applyFont="1" applyBorder="1" applyAlignment="1">
      <alignment horizontal="right"/>
    </xf>
    <xf numFmtId="0" fontId="79" fillId="0" borderId="12" xfId="118" applyFont="1" applyBorder="1" applyAlignment="1">
      <alignment horizontal="left" vertical="center" wrapText="1"/>
      <protection/>
    </xf>
    <xf numFmtId="0" fontId="79" fillId="0" borderId="19" xfId="118" applyFont="1" applyBorder="1" applyAlignment="1">
      <alignment vertical="center"/>
      <protection/>
    </xf>
    <xf numFmtId="10" fontId="79" fillId="0" borderId="21" xfId="130" applyNumberFormat="1" applyFont="1" applyBorder="1" applyAlignment="1">
      <alignment horizontal="right"/>
    </xf>
    <xf numFmtId="0" fontId="81" fillId="0" borderId="40" xfId="118" applyFont="1" applyBorder="1" applyAlignment="1">
      <alignment horizontal="left" vertical="center" wrapText="1"/>
      <protection/>
    </xf>
    <xf numFmtId="3" fontId="81" fillId="0" borderId="41" xfId="118" applyNumberFormat="1" applyFont="1" applyBorder="1" applyAlignment="1">
      <alignment vertical="center"/>
      <protection/>
    </xf>
    <xf numFmtId="10" fontId="81" fillId="0" borderId="42" xfId="130" applyNumberFormat="1" applyFont="1" applyBorder="1" applyAlignment="1">
      <alignment horizontal="right"/>
    </xf>
    <xf numFmtId="0" fontId="80" fillId="0" borderId="41" xfId="118" applyFont="1" applyBorder="1" applyAlignment="1">
      <alignment horizontal="center" vertical="center" wrapText="1"/>
      <protection/>
    </xf>
    <xf numFmtId="14" fontId="80" fillId="0" borderId="41" xfId="118" applyNumberFormat="1" applyFont="1" applyBorder="1" applyAlignment="1">
      <alignment horizontal="center" vertical="center" wrapText="1"/>
      <protection/>
    </xf>
    <xf numFmtId="0" fontId="79" fillId="0" borderId="43" xfId="118" applyFont="1" applyBorder="1" applyAlignment="1">
      <alignment horizontal="left" vertical="center" wrapText="1"/>
      <protection/>
    </xf>
    <xf numFmtId="3" fontId="79" fillId="0" borderId="21" xfId="118" applyNumberFormat="1" applyFont="1" applyBorder="1" applyAlignment="1">
      <alignment vertical="center"/>
      <protection/>
    </xf>
    <xf numFmtId="3" fontId="79" fillId="0" borderId="44" xfId="118" applyNumberFormat="1" applyFont="1" applyBorder="1" applyAlignment="1">
      <alignment horizontal="right" vertical="center"/>
      <protection/>
    </xf>
    <xf numFmtId="10" fontId="79" fillId="0" borderId="45" xfId="130" applyNumberFormat="1" applyFont="1" applyBorder="1" applyAlignment="1">
      <alignment horizontal="right"/>
    </xf>
    <xf numFmtId="3" fontId="79" fillId="0" borderId="19" xfId="118" applyNumberFormat="1" applyFont="1" applyBorder="1" applyAlignment="1">
      <alignment horizontal="right" vertical="center"/>
      <protection/>
    </xf>
    <xf numFmtId="3" fontId="79" fillId="0" borderId="41" xfId="118" applyNumberFormat="1" applyFont="1" applyBorder="1" applyAlignment="1">
      <alignment horizontal="right" vertical="center"/>
      <protection/>
    </xf>
    <xf numFmtId="3" fontId="79" fillId="0" borderId="19" xfId="118" applyNumberFormat="1" applyFont="1" applyBorder="1" applyAlignment="1">
      <alignment vertical="center"/>
      <protection/>
    </xf>
    <xf numFmtId="3" fontId="2" fillId="0" borderId="0" xfId="118" applyNumberFormat="1" applyFont="1" applyAlignment="1">
      <alignment vertical="center"/>
      <protection/>
    </xf>
    <xf numFmtId="3" fontId="81" fillId="0" borderId="42" xfId="118" applyNumberFormat="1" applyFont="1" applyBorder="1" applyAlignment="1">
      <alignment vertical="center"/>
      <protection/>
    </xf>
    <xf numFmtId="3" fontId="79" fillId="0" borderId="44" xfId="118" applyNumberFormat="1" applyFont="1" applyBorder="1" applyAlignment="1">
      <alignment vertical="center"/>
      <protection/>
    </xf>
    <xf numFmtId="3" fontId="79" fillId="0" borderId="45" xfId="118" applyNumberFormat="1" applyFont="1" applyBorder="1" applyAlignment="1">
      <alignment vertical="center"/>
      <protection/>
    </xf>
    <xf numFmtId="0" fontId="79" fillId="0" borderId="46" xfId="118" applyFont="1" applyBorder="1" applyAlignment="1">
      <alignment horizontal="left" vertical="center" wrapText="1"/>
      <protection/>
    </xf>
    <xf numFmtId="3" fontId="79" fillId="0" borderId="47" xfId="118" applyNumberFormat="1" applyFont="1" applyBorder="1" applyAlignment="1">
      <alignment vertical="center"/>
      <protection/>
    </xf>
    <xf numFmtId="3" fontId="79" fillId="0" borderId="48" xfId="118" applyNumberFormat="1" applyFont="1" applyBorder="1" applyAlignment="1">
      <alignment vertical="center"/>
      <protection/>
    </xf>
    <xf numFmtId="0" fontId="79" fillId="0" borderId="49" xfId="118" applyFont="1" applyBorder="1" applyAlignment="1">
      <alignment horizontal="left" vertical="center" wrapText="1"/>
      <protection/>
    </xf>
    <xf numFmtId="3" fontId="79" fillId="0" borderId="50" xfId="118" applyNumberFormat="1" applyFont="1" applyBorder="1" applyAlignment="1">
      <alignment vertical="center"/>
      <protection/>
    </xf>
    <xf numFmtId="3" fontId="79" fillId="0" borderId="51" xfId="118" applyNumberFormat="1" applyFont="1" applyBorder="1" applyAlignment="1">
      <alignment vertical="center"/>
      <protection/>
    </xf>
    <xf numFmtId="0" fontId="13" fillId="0" borderId="0" xfId="118" applyFont="1" applyAlignment="1">
      <alignment vertical="center"/>
      <protection/>
    </xf>
    <xf numFmtId="192" fontId="2" fillId="0" borderId="0" xfId="118" applyNumberFormat="1" applyFont="1" applyAlignment="1">
      <alignment vertical="center"/>
      <protection/>
    </xf>
    <xf numFmtId="0" fontId="79" fillId="0" borderId="12" xfId="118" applyNumberFormat="1" applyFont="1" applyBorder="1" applyAlignment="1">
      <alignment horizontal="center" vertical="center" wrapText="1"/>
      <protection/>
    </xf>
    <xf numFmtId="168" fontId="79" fillId="0" borderId="45" xfId="118" applyNumberFormat="1" applyFont="1" applyBorder="1" applyAlignment="1">
      <alignment horizontal="right" vertical="center"/>
      <protection/>
    </xf>
    <xf numFmtId="168" fontId="79" fillId="0" borderId="21" xfId="118" applyNumberFormat="1" applyFont="1" applyBorder="1" applyAlignment="1">
      <alignment vertical="center"/>
      <protection/>
    </xf>
    <xf numFmtId="0" fontId="79" fillId="0" borderId="43" xfId="118" applyNumberFormat="1" applyFont="1" applyBorder="1" applyAlignment="1">
      <alignment horizontal="center" vertical="center" wrapText="1"/>
      <protection/>
    </xf>
    <xf numFmtId="0" fontId="79" fillId="0" borderId="44" xfId="118" applyFont="1" applyBorder="1" applyAlignment="1">
      <alignment vertical="center"/>
      <protection/>
    </xf>
    <xf numFmtId="0" fontId="15" fillId="0" borderId="0" xfId="113" applyFont="1" applyAlignment="1">
      <alignment horizontal="left"/>
      <protection/>
    </xf>
    <xf numFmtId="0" fontId="52" fillId="0" borderId="0" xfId="73" applyFont="1" applyAlignment="1" applyProtection="1">
      <alignment horizontal="left"/>
      <protection/>
    </xf>
    <xf numFmtId="0" fontId="13" fillId="0" borderId="12" xfId="110" applyFont="1" applyBorder="1" applyAlignment="1">
      <alignment vertical="center"/>
      <protection/>
    </xf>
    <xf numFmtId="10" fontId="14" fillId="0" borderId="21" xfId="110" applyNumberFormat="1" applyFont="1" applyBorder="1" applyAlignment="1">
      <alignment horizontal="right" vertical="center"/>
      <protection/>
    </xf>
    <xf numFmtId="14" fontId="2" fillId="0" borderId="52" xfId="113" applyNumberFormat="1" applyBorder="1" applyAlignment="1">
      <alignment horizontal="center"/>
      <protection/>
    </xf>
    <xf numFmtId="0" fontId="2" fillId="0" borderId="53" xfId="113" applyBorder="1">
      <alignment/>
      <protection/>
    </xf>
    <xf numFmtId="169" fontId="2" fillId="0" borderId="54" xfId="113" applyNumberFormat="1" applyBorder="1">
      <alignment/>
      <protection/>
    </xf>
    <xf numFmtId="14" fontId="2" fillId="0" borderId="55" xfId="113" applyNumberFormat="1" applyBorder="1" applyAlignment="1">
      <alignment horizontal="center"/>
      <protection/>
    </xf>
    <xf numFmtId="0" fontId="2" fillId="0" borderId="56" xfId="113" applyBorder="1">
      <alignment/>
      <protection/>
    </xf>
    <xf numFmtId="169" fontId="2" fillId="0" borderId="57" xfId="113" applyNumberFormat="1" applyBorder="1">
      <alignment/>
      <protection/>
    </xf>
    <xf numFmtId="2" fontId="2" fillId="0" borderId="57" xfId="113" applyNumberFormat="1" applyBorder="1">
      <alignment/>
      <protection/>
    </xf>
    <xf numFmtId="0" fontId="0" fillId="0" borderId="56" xfId="0" applyFont="1" applyBorder="1" applyAlignment="1">
      <alignment/>
    </xf>
    <xf numFmtId="2" fontId="0" fillId="0" borderId="57" xfId="113" applyNumberFormat="1" applyFont="1" applyBorder="1">
      <alignment/>
      <protection/>
    </xf>
    <xf numFmtId="1" fontId="2" fillId="0" borderId="56" xfId="113" applyNumberFormat="1" applyBorder="1">
      <alignment/>
      <protection/>
    </xf>
    <xf numFmtId="2" fontId="2" fillId="0" borderId="57" xfId="113" applyNumberFormat="1" applyFont="1" applyBorder="1">
      <alignment/>
      <protection/>
    </xf>
    <xf numFmtId="2" fontId="0" fillId="0" borderId="57" xfId="113" applyNumberFormat="1" applyFont="1" applyBorder="1">
      <alignment/>
      <protection/>
    </xf>
    <xf numFmtId="14" fontId="2" fillId="0" borderId="58" xfId="113" applyNumberFormat="1" applyBorder="1" applyAlignment="1">
      <alignment horizontal="center"/>
      <protection/>
    </xf>
    <xf numFmtId="0" fontId="2" fillId="0" borderId="59" xfId="113" applyBorder="1">
      <alignment/>
      <protection/>
    </xf>
    <xf numFmtId="2" fontId="0" fillId="0" borderId="60" xfId="113" applyNumberFormat="1" applyFont="1" applyBorder="1">
      <alignment/>
      <protection/>
    </xf>
    <xf numFmtId="0" fontId="0" fillId="0" borderId="25" xfId="117" applyFont="1" applyBorder="1" applyAlignment="1">
      <alignment horizontal="center" vertical="center" wrapText="1"/>
      <protection/>
    </xf>
    <xf numFmtId="14" fontId="0" fillId="0" borderId="12" xfId="117" applyNumberFormat="1" applyFont="1" applyBorder="1" applyAlignment="1">
      <alignment horizontal="center" vertical="center" wrapText="1"/>
      <protection/>
    </xf>
    <xf numFmtId="0" fontId="5" fillId="0" borderId="19" xfId="117" applyFont="1" applyBorder="1" applyAlignment="1">
      <alignment horizontal="center" vertical="center" wrapText="1"/>
      <protection/>
    </xf>
    <xf numFmtId="0" fontId="0" fillId="0" borderId="19" xfId="117" applyFont="1" applyFill="1" applyBorder="1" applyAlignment="1">
      <alignment horizontal="center" vertical="center" wrapText="1"/>
      <protection/>
    </xf>
    <xf numFmtId="0" fontId="0" fillId="0" borderId="19" xfId="117" applyFont="1" applyBorder="1" applyAlignment="1">
      <alignment horizontal="center" vertical="center" wrapText="1"/>
      <protection/>
    </xf>
    <xf numFmtId="0" fontId="14" fillId="0" borderId="19" xfId="117" applyFont="1" applyBorder="1" applyAlignment="1">
      <alignment horizontal="center" vertical="center" wrapText="1"/>
      <protection/>
    </xf>
    <xf numFmtId="0" fontId="14" fillId="0" borderId="21" xfId="117" applyFont="1" applyBorder="1" applyAlignment="1">
      <alignment horizontal="center" vertical="center" wrapText="1"/>
      <protection/>
    </xf>
    <xf numFmtId="168" fontId="0" fillId="0" borderId="23" xfId="117" applyNumberFormat="1" applyFont="1" applyBorder="1" applyAlignment="1">
      <alignment horizontal="center" vertical="center" wrapText="1"/>
      <protection/>
    </xf>
    <xf numFmtId="168" fontId="14" fillId="0" borderId="23" xfId="117" applyNumberFormat="1" applyFont="1" applyBorder="1" applyAlignment="1">
      <alignment horizontal="center" vertical="center" wrapText="1"/>
      <protection/>
    </xf>
    <xf numFmtId="168" fontId="14" fillId="0" borderId="24" xfId="117" applyNumberFormat="1" applyFont="1" applyBorder="1" applyAlignment="1">
      <alignment horizontal="center" vertical="center" wrapText="1"/>
      <protection/>
    </xf>
    <xf numFmtId="1" fontId="5" fillId="0" borderId="61" xfId="117" applyNumberFormat="1" applyFont="1" applyBorder="1" applyAlignment="1">
      <alignment horizontal="center" vertical="center" wrapText="1"/>
      <protection/>
    </xf>
    <xf numFmtId="1" fontId="0" fillId="0" borderId="61" xfId="117" applyNumberFormat="1" applyFont="1" applyBorder="1" applyAlignment="1">
      <alignment horizontal="center" vertical="center" wrapText="1"/>
      <protection/>
    </xf>
    <xf numFmtId="1" fontId="14" fillId="0" borderId="61" xfId="117" applyNumberFormat="1" applyFont="1" applyBorder="1" applyAlignment="1">
      <alignment horizontal="center" vertical="center" wrapText="1"/>
      <protection/>
    </xf>
    <xf numFmtId="1" fontId="14" fillId="0" borderId="62" xfId="117" applyNumberFormat="1" applyFont="1" applyBorder="1" applyAlignment="1">
      <alignment horizontal="center" vertical="center" wrapText="1"/>
      <protection/>
    </xf>
    <xf numFmtId="168" fontId="5" fillId="0" borderId="13" xfId="117" applyNumberFormat="1" applyFont="1" applyBorder="1" applyAlignment="1">
      <alignment horizontal="center" vertical="center" wrapText="1"/>
      <protection/>
    </xf>
    <xf numFmtId="168" fontId="0" fillId="0" borderId="13" xfId="117" applyNumberFormat="1" applyFont="1" applyBorder="1" applyAlignment="1">
      <alignment horizontal="center" vertical="center" wrapText="1"/>
      <protection/>
    </xf>
    <xf numFmtId="168" fontId="14" fillId="0" borderId="13" xfId="117" applyNumberFormat="1" applyFont="1" applyBorder="1" applyAlignment="1">
      <alignment horizontal="center" vertical="center" wrapText="1"/>
      <protection/>
    </xf>
    <xf numFmtId="168" fontId="14" fillId="0" borderId="14" xfId="117" applyNumberFormat="1" applyFont="1" applyBorder="1" applyAlignment="1">
      <alignment horizontal="center" vertical="center" wrapText="1"/>
      <protection/>
    </xf>
    <xf numFmtId="0" fontId="20" fillId="0" borderId="13" xfId="117" applyFont="1" applyFill="1" applyBorder="1" applyAlignment="1">
      <alignment horizontal="center" vertical="center" wrapText="1"/>
      <protection/>
    </xf>
    <xf numFmtId="0" fontId="20" fillId="0" borderId="14" xfId="117" applyFont="1" applyFill="1" applyBorder="1" applyAlignment="1">
      <alignment horizontal="center" vertical="center" wrapText="1"/>
      <protection/>
    </xf>
    <xf numFmtId="0" fontId="5" fillId="0" borderId="21" xfId="117" applyFont="1" applyBorder="1" applyAlignment="1">
      <alignment horizontal="center" vertical="center" wrapText="1"/>
      <protection/>
    </xf>
    <xf numFmtId="0" fontId="0" fillId="0" borderId="47" xfId="117" applyFont="1" applyFill="1" applyBorder="1" applyAlignment="1">
      <alignment horizontal="center" vertical="center" wrapText="1"/>
      <protection/>
    </xf>
    <xf numFmtId="175" fontId="9" fillId="0" borderId="25" xfId="110" applyNumberFormat="1" applyFont="1" applyBorder="1" applyAlignment="1">
      <alignment vertical="center"/>
      <protection/>
    </xf>
    <xf numFmtId="175" fontId="9" fillId="0" borderId="19" xfId="110" applyNumberFormat="1" applyFont="1" applyBorder="1" applyAlignment="1">
      <alignment vertical="center"/>
      <protection/>
    </xf>
    <xf numFmtId="175" fontId="17" fillId="0" borderId="19" xfId="110" applyNumberFormat="1" applyFont="1" applyBorder="1" applyAlignment="1">
      <alignment vertical="center"/>
      <protection/>
    </xf>
    <xf numFmtId="175" fontId="8" fillId="0" borderId="13" xfId="110" applyNumberFormat="1" applyFont="1" applyBorder="1" applyAlignment="1">
      <alignment vertical="center"/>
      <protection/>
    </xf>
    <xf numFmtId="175" fontId="9" fillId="0" borderId="25" xfId="110" applyNumberFormat="1" applyFont="1" applyFill="1" applyBorder="1" applyAlignment="1">
      <alignment vertical="center"/>
      <protection/>
    </xf>
    <xf numFmtId="175" fontId="9" fillId="0" borderId="19" xfId="110" applyNumberFormat="1" applyFont="1" applyFill="1" applyBorder="1" applyAlignment="1">
      <alignment vertical="center"/>
      <protection/>
    </xf>
    <xf numFmtId="175" fontId="17" fillId="0" borderId="19" xfId="110" applyNumberFormat="1" applyFont="1" applyFill="1" applyBorder="1" applyAlignment="1">
      <alignment vertical="center"/>
      <protection/>
    </xf>
    <xf numFmtId="175" fontId="8" fillId="0" borderId="13" xfId="110" applyNumberFormat="1" applyFont="1" applyFill="1" applyBorder="1" applyAlignment="1">
      <alignment vertical="center"/>
      <protection/>
    </xf>
    <xf numFmtId="49" fontId="8" fillId="0" borderId="20" xfId="110" applyNumberFormat="1" applyFont="1" applyBorder="1" applyAlignment="1">
      <alignment horizontal="center" vertical="center" wrapText="1"/>
      <protection/>
    </xf>
    <xf numFmtId="0" fontId="51" fillId="0" borderId="0" xfId="103" applyFont="1" applyBorder="1" applyAlignment="1">
      <alignment vertical="center" wrapText="1"/>
      <protection/>
    </xf>
    <xf numFmtId="0" fontId="2" fillId="0" borderId="0" xfId="113" applyFont="1">
      <alignment/>
      <protection/>
    </xf>
    <xf numFmtId="0" fontId="2" fillId="0" borderId="0" xfId="113" applyFont="1">
      <alignment/>
      <protection/>
    </xf>
    <xf numFmtId="0" fontId="4" fillId="0" borderId="17" xfId="113" applyFont="1" applyBorder="1" applyAlignment="1">
      <alignment horizontal="center" vertical="center" wrapText="1"/>
      <protection/>
    </xf>
    <xf numFmtId="0" fontId="4" fillId="0" borderId="30" xfId="113" applyFont="1" applyBorder="1" applyAlignment="1">
      <alignment horizontal="center" vertical="center" wrapText="1"/>
      <protection/>
    </xf>
    <xf numFmtId="0" fontId="4" fillId="0" borderId="20" xfId="113" applyFont="1" applyBorder="1" applyAlignment="1">
      <alignment horizontal="center" vertical="center" wrapText="1"/>
      <protection/>
    </xf>
    <xf numFmtId="0" fontId="4" fillId="0" borderId="0" xfId="113" applyFont="1" applyAlignment="1">
      <alignment horizontal="center" vertical="center" wrapText="1"/>
      <protection/>
    </xf>
    <xf numFmtId="0" fontId="0" fillId="0" borderId="15" xfId="113" applyFont="1" applyFill="1" applyBorder="1" applyAlignment="1">
      <alignment vertical="center" wrapText="1"/>
      <protection/>
    </xf>
    <xf numFmtId="0" fontId="0" fillId="0" borderId="25" xfId="113" applyFont="1" applyFill="1" applyBorder="1" applyAlignment="1">
      <alignment horizontal="right" vertical="center" wrapText="1"/>
      <protection/>
    </xf>
    <xf numFmtId="10" fontId="0" fillId="0" borderId="26" xfId="113" applyNumberFormat="1" applyFont="1" applyFill="1" applyBorder="1" applyAlignment="1">
      <alignment horizontal="right" vertical="center" wrapText="1"/>
      <protection/>
    </xf>
    <xf numFmtId="10" fontId="0" fillId="0" borderId="0" xfId="113" applyNumberFormat="1" applyFont="1" applyFill="1" applyBorder="1" applyAlignment="1">
      <alignment horizontal="right" vertical="center" wrapText="1"/>
      <protection/>
    </xf>
    <xf numFmtId="0" fontId="2" fillId="0" borderId="0" xfId="113" applyFont="1" applyAlignment="1">
      <alignment vertical="center"/>
      <protection/>
    </xf>
    <xf numFmtId="0" fontId="0" fillId="0" borderId="12" xfId="113" applyFont="1" applyFill="1" applyBorder="1" applyAlignment="1">
      <alignment vertical="center" wrapText="1"/>
      <protection/>
    </xf>
    <xf numFmtId="0" fontId="0" fillId="0" borderId="19" xfId="113" applyFont="1" applyFill="1" applyBorder="1" applyAlignment="1">
      <alignment horizontal="right" vertical="center" wrapText="1"/>
      <protection/>
    </xf>
    <xf numFmtId="10" fontId="0" fillId="0" borderId="21" xfId="113" applyNumberFormat="1" applyFont="1" applyFill="1" applyBorder="1" applyAlignment="1">
      <alignment horizontal="right" vertical="center" wrapText="1"/>
      <protection/>
    </xf>
    <xf numFmtId="0" fontId="2" fillId="0" borderId="0" xfId="113" applyFont="1" applyAlignment="1">
      <alignment vertical="center"/>
      <protection/>
    </xf>
    <xf numFmtId="0" fontId="0" fillId="0" borderId="12" xfId="113" applyFont="1" applyFill="1" applyBorder="1" applyAlignment="1">
      <alignment vertical="center" wrapText="1"/>
      <protection/>
    </xf>
    <xf numFmtId="0" fontId="0" fillId="0" borderId="19" xfId="113" applyFont="1" applyFill="1" applyBorder="1" applyAlignment="1">
      <alignment horizontal="right" vertical="center" wrapText="1"/>
      <protection/>
    </xf>
    <xf numFmtId="10" fontId="0" fillId="0" borderId="21" xfId="113" applyNumberFormat="1" applyFont="1" applyFill="1" applyBorder="1" applyAlignment="1">
      <alignment horizontal="right" vertical="center" wrapText="1"/>
      <protection/>
    </xf>
    <xf numFmtId="0" fontId="14" fillId="0" borderId="16" xfId="113" applyFont="1" applyFill="1" applyBorder="1" applyAlignment="1">
      <alignment vertical="center" wrapText="1"/>
      <protection/>
    </xf>
    <xf numFmtId="3" fontId="14" fillId="0" borderId="13" xfId="113" applyNumberFormat="1" applyFont="1" applyFill="1" applyBorder="1" applyAlignment="1">
      <alignment horizontal="right" vertical="center"/>
      <protection/>
    </xf>
    <xf numFmtId="10" fontId="14" fillId="0" borderId="14" xfId="113" applyNumberFormat="1" applyFont="1" applyFill="1" applyBorder="1" applyAlignment="1">
      <alignment horizontal="right" vertical="center" wrapText="1"/>
      <protection/>
    </xf>
    <xf numFmtId="10" fontId="0" fillId="0" borderId="0" xfId="113" applyNumberFormat="1" applyFont="1" applyFill="1" applyBorder="1" applyAlignment="1">
      <alignment horizontal="right" vertical="center" wrapText="1"/>
      <protection/>
    </xf>
    <xf numFmtId="0" fontId="2" fillId="0" borderId="0" xfId="113" applyFont="1" applyFill="1" applyAlignment="1">
      <alignment vertical="center"/>
      <protection/>
    </xf>
    <xf numFmtId="0" fontId="0" fillId="0" borderId="15" xfId="113" applyFont="1" applyFill="1" applyBorder="1" applyAlignment="1">
      <alignment vertical="center" wrapText="1"/>
      <protection/>
    </xf>
    <xf numFmtId="0" fontId="0" fillId="0" borderId="25" xfId="113" applyFont="1" applyFill="1" applyBorder="1" applyAlignment="1">
      <alignment horizontal="right" vertical="center" wrapText="1"/>
      <protection/>
    </xf>
    <xf numFmtId="10" fontId="0" fillId="0" borderId="26" xfId="113" applyNumberFormat="1" applyFont="1" applyFill="1" applyBorder="1" applyAlignment="1">
      <alignment horizontal="right" vertical="center" wrapText="1"/>
      <protection/>
    </xf>
    <xf numFmtId="10" fontId="9" fillId="0" borderId="0" xfId="127" applyNumberFormat="1" applyFont="1" applyFill="1" applyBorder="1" applyAlignment="1">
      <alignment/>
    </xf>
    <xf numFmtId="0" fontId="9" fillId="0" borderId="0" xfId="113" applyFont="1">
      <alignment/>
      <protection/>
    </xf>
    <xf numFmtId="173" fontId="9" fillId="0" borderId="0" xfId="127" applyNumberFormat="1" applyFont="1" applyFill="1" applyBorder="1" applyAlignment="1">
      <alignment/>
    </xf>
    <xf numFmtId="0" fontId="17" fillId="0" borderId="0" xfId="113" applyFont="1" applyFill="1" applyBorder="1">
      <alignment/>
      <protection/>
    </xf>
    <xf numFmtId="10" fontId="17" fillId="0" borderId="0" xfId="113" applyNumberFormat="1" applyFont="1" applyFill="1" applyBorder="1">
      <alignment/>
      <protection/>
    </xf>
    <xf numFmtId="0" fontId="9" fillId="0" borderId="0" xfId="113" applyFont="1" applyFill="1">
      <alignment/>
      <protection/>
    </xf>
    <xf numFmtId="4" fontId="2" fillId="0" borderId="19" xfId="110" applyNumberFormat="1" applyFont="1" applyBorder="1" applyAlignment="1">
      <alignment horizontal="right" vertical="center" wrapText="1"/>
      <protection/>
    </xf>
    <xf numFmtId="4" fontId="2" fillId="0" borderId="25" xfId="110" applyNumberFormat="1" applyFont="1" applyFill="1" applyBorder="1" applyAlignment="1">
      <alignment horizontal="right" vertical="center" wrapText="1"/>
      <protection/>
    </xf>
    <xf numFmtId="10" fontId="0" fillId="0" borderId="21" xfId="0" applyNumberFormat="1" applyFont="1" applyFill="1" applyBorder="1" applyAlignment="1">
      <alignment horizontal="right" vertical="center"/>
    </xf>
    <xf numFmtId="10" fontId="14" fillId="0" borderId="21" xfId="0" applyNumberFormat="1" applyFont="1" applyFill="1" applyBorder="1" applyAlignment="1">
      <alignment horizontal="right" vertical="center"/>
    </xf>
    <xf numFmtId="10" fontId="0" fillId="0" borderId="21" xfId="0" applyNumberFormat="1" applyFont="1" applyFill="1" applyBorder="1" applyAlignment="1">
      <alignment horizontal="right" vertical="center"/>
    </xf>
    <xf numFmtId="10" fontId="14" fillId="0" borderId="21" xfId="0" applyNumberFormat="1" applyFont="1" applyBorder="1" applyAlignment="1">
      <alignment horizontal="right" vertical="center"/>
    </xf>
    <xf numFmtId="0" fontId="13" fillId="0" borderId="12" xfId="109" applyFont="1" applyBorder="1" applyAlignment="1">
      <alignment horizontal="left" vertical="center"/>
      <protection/>
    </xf>
    <xf numFmtId="1" fontId="6" fillId="0" borderId="0" xfId="117" applyNumberFormat="1">
      <alignment/>
      <protection/>
    </xf>
    <xf numFmtId="174" fontId="6" fillId="0" borderId="0" xfId="117" applyNumberFormat="1">
      <alignment/>
      <protection/>
    </xf>
    <xf numFmtId="168" fontId="5" fillId="0" borderId="24" xfId="117" applyNumberFormat="1" applyFont="1" applyBorder="1" applyAlignment="1">
      <alignment horizontal="center" vertical="center" wrapText="1"/>
      <protection/>
    </xf>
    <xf numFmtId="1" fontId="0" fillId="0" borderId="27" xfId="117" applyNumberFormat="1" applyFont="1" applyBorder="1" applyAlignment="1">
      <alignment horizontal="center" vertical="center" wrapText="1"/>
      <protection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118" applyFont="1" applyBorder="1" applyAlignment="1">
      <alignment vertical="center"/>
      <protection/>
    </xf>
    <xf numFmtId="0" fontId="15" fillId="0" borderId="0" xfId="118" applyFont="1" applyBorder="1" applyAlignment="1">
      <alignment vertical="center"/>
      <protection/>
    </xf>
    <xf numFmtId="169" fontId="79" fillId="0" borderId="44" xfId="118" applyNumberFormat="1" applyFont="1" applyBorder="1" applyAlignment="1">
      <alignment vertical="center"/>
      <protection/>
    </xf>
    <xf numFmtId="169" fontId="79" fillId="0" borderId="19" xfId="118" applyNumberFormat="1" applyFont="1" applyBorder="1" applyAlignment="1">
      <alignment vertical="center"/>
      <protection/>
    </xf>
    <xf numFmtId="14" fontId="4" fillId="0" borderId="20" xfId="110" applyNumberFormat="1" applyFont="1" applyBorder="1" applyAlignment="1">
      <alignment horizontal="center" vertical="center" wrapText="1"/>
      <protection/>
    </xf>
    <xf numFmtId="4" fontId="13" fillId="0" borderId="19" xfId="110" applyNumberFormat="1" applyFont="1" applyFill="1" applyBorder="1" applyAlignment="1">
      <alignment horizontal="right" vertical="center" wrapText="1"/>
      <protection/>
    </xf>
    <xf numFmtId="10" fontId="2" fillId="0" borderId="0" xfId="113" applyNumberFormat="1" applyFont="1">
      <alignment/>
      <protection/>
    </xf>
    <xf numFmtId="10" fontId="8" fillId="0" borderId="20" xfId="110" applyNumberFormat="1" applyFont="1" applyFill="1" applyBorder="1" applyAlignment="1">
      <alignment horizontal="center" vertical="center" wrapText="1"/>
      <protection/>
    </xf>
    <xf numFmtId="14" fontId="8" fillId="0" borderId="20" xfId="110" applyNumberFormat="1" applyFont="1" applyFill="1" applyBorder="1" applyAlignment="1">
      <alignment horizontal="center" vertical="center" wrapText="1"/>
      <protection/>
    </xf>
    <xf numFmtId="10" fontId="9" fillId="0" borderId="26" xfId="130" applyNumberFormat="1" applyFont="1" applyBorder="1" applyAlignment="1">
      <alignment horizontal="right" vertical="center"/>
    </xf>
    <xf numFmtId="10" fontId="9" fillId="0" borderId="28" xfId="130" applyNumberFormat="1" applyFont="1" applyBorder="1" applyAlignment="1">
      <alignment horizontal="right" vertical="center"/>
    </xf>
    <xf numFmtId="10" fontId="17" fillId="0" borderId="32" xfId="130" applyNumberFormat="1" applyFont="1" applyBorder="1" applyAlignment="1">
      <alignment horizontal="right" vertical="center"/>
    </xf>
    <xf numFmtId="168" fontId="9" fillId="0" borderId="27" xfId="128" applyNumberFormat="1" applyFont="1" applyFill="1" applyBorder="1" applyAlignment="1">
      <alignment vertical="center"/>
    </xf>
    <xf numFmtId="168" fontId="9" fillId="0" borderId="28" xfId="128" applyNumberFormat="1" applyFont="1" applyFill="1" applyBorder="1" applyAlignment="1">
      <alignment vertical="center"/>
    </xf>
    <xf numFmtId="168" fontId="17" fillId="0" borderId="27" xfId="128" applyNumberFormat="1" applyFont="1" applyFill="1" applyBorder="1" applyAlignment="1">
      <alignment vertical="center"/>
    </xf>
    <xf numFmtId="168" fontId="17" fillId="0" borderId="28" xfId="128" applyNumberFormat="1" applyFont="1" applyFill="1" applyBorder="1" applyAlignment="1">
      <alignment vertical="center"/>
    </xf>
    <xf numFmtId="168" fontId="8" fillId="0" borderId="31" xfId="128" applyNumberFormat="1" applyFont="1" applyFill="1" applyBorder="1" applyAlignment="1">
      <alignment vertical="center"/>
    </xf>
    <xf numFmtId="168" fontId="8" fillId="0" borderId="32" xfId="128" applyNumberFormat="1" applyFont="1" applyFill="1" applyBorder="1" applyAlignment="1">
      <alignment vertical="center"/>
    </xf>
    <xf numFmtId="168" fontId="9" fillId="0" borderId="21" xfId="110" applyNumberFormat="1" applyFont="1" applyBorder="1" applyAlignment="1">
      <alignment horizontal="right" vertical="center"/>
      <protection/>
    </xf>
    <xf numFmtId="168" fontId="17" fillId="0" borderId="21" xfId="110" applyNumberFormat="1" applyFont="1" applyBorder="1" applyAlignment="1">
      <alignment horizontal="right" vertical="center"/>
      <protection/>
    </xf>
    <xf numFmtId="168" fontId="9" fillId="0" borderId="28" xfId="128" applyNumberFormat="1" applyFont="1" applyBorder="1" applyAlignment="1">
      <alignment vertical="center"/>
    </xf>
    <xf numFmtId="0" fontId="43" fillId="0" borderId="0" xfId="110" applyFont="1" applyFill="1" applyAlignment="1">
      <alignment horizontal="left"/>
      <protection/>
    </xf>
    <xf numFmtId="10" fontId="9" fillId="0" borderId="28" xfId="127" applyNumberFormat="1" applyFont="1" applyBorder="1" applyAlignment="1">
      <alignment horizontal="center" vertical="center"/>
    </xf>
    <xf numFmtId="10" fontId="17" fillId="0" borderId="32" xfId="127" applyNumberFormat="1" applyFont="1" applyBorder="1" applyAlignment="1">
      <alignment horizontal="center" vertical="center"/>
    </xf>
    <xf numFmtId="3" fontId="2" fillId="0" borderId="19" xfId="110" applyNumberFormat="1" applyFont="1" applyFill="1" applyBorder="1" applyAlignment="1">
      <alignment horizontal="right" vertical="center" indent="1"/>
      <protection/>
    </xf>
    <xf numFmtId="0" fontId="2" fillId="0" borderId="21" xfId="119" applyBorder="1" applyAlignment="1">
      <alignment horizontal="right" vertical="center" indent="1"/>
      <protection/>
    </xf>
    <xf numFmtId="10" fontId="2" fillId="0" borderId="12" xfId="127" applyNumberFormat="1" applyFont="1" applyFill="1" applyBorder="1" applyAlignment="1">
      <alignment horizontal="left" vertical="center" indent="1"/>
    </xf>
    <xf numFmtId="3" fontId="2" fillId="0" borderId="26" xfId="110" applyNumberFormat="1" applyFont="1" applyFill="1" applyBorder="1" applyAlignment="1">
      <alignment horizontal="right" vertical="center" indent="1"/>
      <protection/>
    </xf>
    <xf numFmtId="3" fontId="2" fillId="0" borderId="21" xfId="110" applyNumberFormat="1" applyFont="1" applyFill="1" applyBorder="1" applyAlignment="1">
      <alignment horizontal="right" vertical="center" indent="1"/>
      <protection/>
    </xf>
    <xf numFmtId="0" fontId="15" fillId="0" borderId="0" xfId="116" applyFont="1">
      <alignment/>
      <protection/>
    </xf>
    <xf numFmtId="0" fontId="98" fillId="0" borderId="0" xfId="116" applyFont="1" applyAlignment="1">
      <alignment horizontal="center"/>
      <protection/>
    </xf>
    <xf numFmtId="3" fontId="98" fillId="0" borderId="0" xfId="116" applyNumberFormat="1" applyFont="1" applyAlignment="1">
      <alignment horizontal="right" indent="1"/>
      <protection/>
    </xf>
    <xf numFmtId="0" fontId="13" fillId="0" borderId="12" xfId="110" applyFont="1" applyFill="1" applyBorder="1" applyAlignment="1">
      <alignment horizontal="left" vertical="center" indent="1"/>
      <protection/>
    </xf>
    <xf numFmtId="3" fontId="13" fillId="0" borderId="19" xfId="110" applyNumberFormat="1" applyFont="1" applyFill="1" applyBorder="1" applyAlignment="1">
      <alignment horizontal="right" vertical="center" indent="1"/>
      <protection/>
    </xf>
    <xf numFmtId="0" fontId="13" fillId="0" borderId="21" xfId="119" applyFont="1" applyBorder="1" applyAlignment="1">
      <alignment horizontal="right" vertical="center" indent="1"/>
      <protection/>
    </xf>
    <xf numFmtId="0" fontId="13" fillId="0" borderId="16" xfId="110" applyFont="1" applyFill="1" applyBorder="1" applyAlignment="1">
      <alignment horizontal="left" vertical="center" indent="1"/>
      <protection/>
    </xf>
    <xf numFmtId="3" fontId="13" fillId="0" borderId="14" xfId="110" applyNumberFormat="1" applyFont="1" applyFill="1" applyBorder="1" applyAlignment="1">
      <alignment horizontal="right" vertical="center" indent="1"/>
      <protection/>
    </xf>
    <xf numFmtId="0" fontId="4" fillId="0" borderId="17" xfId="114" applyFont="1" applyBorder="1" applyAlignment="1">
      <alignment horizontal="center" vertical="center" wrapText="1"/>
      <protection/>
    </xf>
    <xf numFmtId="0" fontId="4" fillId="0" borderId="30" xfId="114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horizontal="center" vertical="center" wrapText="1"/>
      <protection/>
    </xf>
    <xf numFmtId="3" fontId="0" fillId="0" borderId="19" xfId="103" applyNumberFormat="1" applyBorder="1" applyAlignment="1">
      <alignment vertical="center"/>
      <protection/>
    </xf>
    <xf numFmtId="10" fontId="2" fillId="0" borderId="26" xfId="109" applyNumberFormat="1" applyFont="1" applyBorder="1" applyAlignment="1">
      <alignment horizontal="right" vertical="center"/>
      <protection/>
    </xf>
    <xf numFmtId="10" fontId="0" fillId="0" borderId="0" xfId="109" applyNumberFormat="1">
      <alignment/>
      <protection/>
    </xf>
    <xf numFmtId="3" fontId="14" fillId="0" borderId="19" xfId="109" applyNumberFormat="1" applyFont="1" applyBorder="1" applyAlignment="1">
      <alignment horizontal="right" vertical="center"/>
      <protection/>
    </xf>
    <xf numFmtId="10" fontId="13" fillId="0" borderId="21" xfId="109" applyNumberFormat="1" applyFont="1" applyBorder="1" applyAlignment="1">
      <alignment horizontal="right" vertical="center"/>
      <protection/>
    </xf>
    <xf numFmtId="10" fontId="99" fillId="0" borderId="28" xfId="130" applyNumberFormat="1" applyFont="1" applyBorder="1" applyAlignment="1">
      <alignment horizontal="right"/>
    </xf>
    <xf numFmtId="10" fontId="99" fillId="0" borderId="21" xfId="130" applyNumberFormat="1" applyFont="1" applyBorder="1" applyAlignment="1">
      <alignment horizontal="right"/>
    </xf>
    <xf numFmtId="10" fontId="100" fillId="0" borderId="42" xfId="130" applyNumberFormat="1" applyFont="1" applyBorder="1" applyAlignment="1">
      <alignment horizontal="right"/>
    </xf>
    <xf numFmtId="3" fontId="99" fillId="0" borderId="19" xfId="118" applyNumberFormat="1" applyFont="1" applyBorder="1" applyAlignment="1">
      <alignment vertical="center"/>
      <protection/>
    </xf>
    <xf numFmtId="3" fontId="99" fillId="0" borderId="21" xfId="118" applyNumberFormat="1" applyFont="1" applyBorder="1" applyAlignment="1">
      <alignment vertical="center"/>
      <protection/>
    </xf>
    <xf numFmtId="3" fontId="100" fillId="0" borderId="41" xfId="118" applyNumberFormat="1" applyFont="1" applyBorder="1" applyAlignment="1">
      <alignment vertical="center"/>
      <protection/>
    </xf>
    <xf numFmtId="3" fontId="100" fillId="0" borderId="42" xfId="118" applyNumberFormat="1" applyFont="1" applyBorder="1" applyAlignment="1">
      <alignment vertical="center"/>
      <protection/>
    </xf>
    <xf numFmtId="0" fontId="5" fillId="0" borderId="26" xfId="117" applyFont="1" applyBorder="1" applyAlignment="1">
      <alignment horizontal="center" vertical="center" wrapText="1"/>
      <protection/>
    </xf>
    <xf numFmtId="0" fontId="79" fillId="0" borderId="63" xfId="118" applyNumberFormat="1" applyFont="1" applyBorder="1" applyAlignment="1">
      <alignment horizontal="center" vertical="center" wrapText="1"/>
      <protection/>
    </xf>
    <xf numFmtId="0" fontId="79" fillId="0" borderId="64" xfId="118" applyFont="1" applyBorder="1" applyAlignment="1">
      <alignment vertical="center"/>
      <protection/>
    </xf>
    <xf numFmtId="169" fontId="79" fillId="0" borderId="64" xfId="118" applyNumberFormat="1" applyFont="1" applyBorder="1" applyAlignment="1">
      <alignment vertical="center"/>
      <protection/>
    </xf>
    <xf numFmtId="168" fontId="79" fillId="0" borderId="65" xfId="118" applyNumberFormat="1" applyFont="1" applyBorder="1" applyAlignment="1">
      <alignment vertical="center"/>
      <protection/>
    </xf>
    <xf numFmtId="0" fontId="79" fillId="0" borderId="46" xfId="118" applyNumberFormat="1" applyFont="1" applyBorder="1" applyAlignment="1">
      <alignment horizontal="center" vertical="center" wrapText="1"/>
      <protection/>
    </xf>
    <xf numFmtId="0" fontId="79" fillId="0" borderId="47" xfId="118" applyFont="1" applyBorder="1" applyAlignment="1">
      <alignment vertical="center"/>
      <protection/>
    </xf>
    <xf numFmtId="169" fontId="79" fillId="0" borderId="47" xfId="118" applyNumberFormat="1" applyFont="1" applyBorder="1" applyAlignment="1">
      <alignment vertical="center"/>
      <protection/>
    </xf>
    <xf numFmtId="168" fontId="79" fillId="0" borderId="48" xfId="118" applyNumberFormat="1" applyFont="1" applyBorder="1" applyAlignment="1">
      <alignment vertical="center"/>
      <protection/>
    </xf>
    <xf numFmtId="0" fontId="79" fillId="0" borderId="66" xfId="118" applyNumberFormat="1" applyFont="1" applyBorder="1" applyAlignment="1">
      <alignment horizontal="center" vertical="center" wrapText="1"/>
      <protection/>
    </xf>
    <xf numFmtId="0" fontId="79" fillId="0" borderId="67" xfId="118" applyFont="1" applyBorder="1" applyAlignment="1">
      <alignment vertical="center"/>
      <protection/>
    </xf>
    <xf numFmtId="169" fontId="79" fillId="0" borderId="67" xfId="118" applyNumberFormat="1" applyFont="1" applyBorder="1" applyAlignment="1">
      <alignment vertical="center"/>
      <protection/>
    </xf>
    <xf numFmtId="168" fontId="79" fillId="0" borderId="68" xfId="118" applyNumberFormat="1" applyFont="1" applyBorder="1" applyAlignment="1">
      <alignment vertical="center"/>
      <protection/>
    </xf>
    <xf numFmtId="168" fontId="79" fillId="0" borderId="68" xfId="118" applyNumberFormat="1" applyFont="1" applyBorder="1" applyAlignment="1">
      <alignment horizontal="right" vertical="center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 wrapText="1"/>
      <protection/>
    </xf>
    <xf numFmtId="0" fontId="6" fillId="0" borderId="0" xfId="117" applyFill="1">
      <alignment/>
      <protection/>
    </xf>
    <xf numFmtId="168" fontId="2" fillId="0" borderId="0" xfId="117" applyNumberFormat="1" applyFont="1" applyFill="1" applyBorder="1" applyAlignment="1">
      <alignment horizontal="center" vertical="center" wrapText="1"/>
      <protection/>
    </xf>
    <xf numFmtId="0" fontId="4" fillId="0" borderId="33" xfId="117" applyFont="1" applyFill="1" applyBorder="1" applyAlignment="1">
      <alignment horizontal="center" vertical="center" wrapText="1"/>
      <protection/>
    </xf>
    <xf numFmtId="0" fontId="0" fillId="0" borderId="33" xfId="117" applyFont="1" applyFill="1" applyBorder="1" applyAlignment="1">
      <alignment horizontal="center" vertical="center" wrapText="1"/>
      <protection/>
    </xf>
    <xf numFmtId="168" fontId="4" fillId="0" borderId="69" xfId="117" applyNumberFormat="1" applyFont="1" applyFill="1" applyBorder="1" applyAlignment="1">
      <alignment horizontal="center" vertical="center" wrapText="1"/>
      <protection/>
    </xf>
    <xf numFmtId="168" fontId="2" fillId="0" borderId="69" xfId="117" applyNumberFormat="1" applyFont="1" applyFill="1" applyBorder="1" applyAlignment="1">
      <alignment horizontal="center" vertical="center" wrapText="1"/>
      <protection/>
    </xf>
    <xf numFmtId="168" fontId="4" fillId="0" borderId="70" xfId="117" applyNumberFormat="1" applyFont="1" applyFill="1" applyBorder="1" applyAlignment="1">
      <alignment horizontal="center" vertical="center" wrapText="1"/>
      <protection/>
    </xf>
    <xf numFmtId="168" fontId="2" fillId="0" borderId="70" xfId="117" applyNumberFormat="1" applyFont="1" applyFill="1" applyBorder="1" applyAlignment="1">
      <alignment horizontal="center" vertical="center" wrapText="1"/>
      <protection/>
    </xf>
    <xf numFmtId="0" fontId="0" fillId="0" borderId="71" xfId="117" applyFont="1" applyFill="1" applyBorder="1" applyAlignment="1">
      <alignment horizontal="center" vertical="center" wrapText="1"/>
      <protection/>
    </xf>
    <xf numFmtId="0" fontId="0" fillId="0" borderId="72" xfId="117" applyFont="1" applyFill="1" applyBorder="1" applyAlignment="1">
      <alignment horizontal="center" vertical="center" wrapText="1"/>
      <protection/>
    </xf>
    <xf numFmtId="168" fontId="0" fillId="0" borderId="73" xfId="117" applyNumberFormat="1" applyFont="1" applyFill="1" applyBorder="1" applyAlignment="1">
      <alignment horizontal="center" vertical="center" wrapText="1"/>
      <protection/>
    </xf>
    <xf numFmtId="168" fontId="0" fillId="0" borderId="74" xfId="117" applyNumberFormat="1" applyFont="1" applyFill="1" applyBorder="1" applyAlignment="1">
      <alignment horizontal="center" vertical="center" wrapText="1"/>
      <protection/>
    </xf>
    <xf numFmtId="14" fontId="0" fillId="0" borderId="46" xfId="117" applyNumberFormat="1" applyFont="1" applyBorder="1" applyAlignment="1">
      <alignment horizontal="center" vertical="center" wrapText="1"/>
      <protection/>
    </xf>
    <xf numFmtId="0" fontId="5" fillId="0" borderId="48" xfId="117" applyFont="1" applyBorder="1" applyAlignment="1">
      <alignment horizontal="center" vertical="center" wrapText="1"/>
      <protection/>
    </xf>
    <xf numFmtId="0" fontId="0" fillId="0" borderId="75" xfId="117" applyFont="1" applyFill="1" applyBorder="1" applyAlignment="1">
      <alignment horizontal="center" vertical="center" wrapText="1"/>
      <protection/>
    </xf>
    <xf numFmtId="0" fontId="0" fillId="0" borderId="76" xfId="117" applyFont="1" applyFill="1" applyBorder="1" applyAlignment="1">
      <alignment horizontal="center" vertical="center" wrapText="1"/>
      <protection/>
    </xf>
    <xf numFmtId="0" fontId="0" fillId="0" borderId="47" xfId="117" applyFont="1" applyBorder="1" applyAlignment="1">
      <alignment horizontal="center" vertical="center" wrapText="1"/>
      <protection/>
    </xf>
    <xf numFmtId="0" fontId="14" fillId="0" borderId="47" xfId="117" applyFont="1" applyBorder="1" applyAlignment="1">
      <alignment horizontal="center" vertical="center" wrapText="1"/>
      <protection/>
    </xf>
    <xf numFmtId="0" fontId="14" fillId="0" borderId="48" xfId="117" applyFont="1" applyBorder="1" applyAlignment="1">
      <alignment horizontal="center" vertical="center" wrapText="1"/>
      <protection/>
    </xf>
    <xf numFmtId="0" fontId="0" fillId="0" borderId="77" xfId="117" applyFont="1" applyFill="1" applyBorder="1" applyAlignment="1">
      <alignment horizontal="center" vertical="center" wrapText="1"/>
      <protection/>
    </xf>
    <xf numFmtId="0" fontId="0" fillId="0" borderId="78" xfId="117" applyFont="1" applyFill="1" applyBorder="1" applyAlignment="1">
      <alignment horizontal="center" vertical="center" wrapText="1"/>
      <protection/>
    </xf>
    <xf numFmtId="0" fontId="0" fillId="0" borderId="25" xfId="117" applyFont="1" applyFill="1" applyBorder="1" applyAlignment="1">
      <alignment horizontal="center" vertical="center" wrapText="1"/>
      <protection/>
    </xf>
    <xf numFmtId="0" fontId="14" fillId="0" borderId="25" xfId="117" applyFont="1" applyFill="1" applyBorder="1" applyAlignment="1">
      <alignment horizontal="center" vertical="center" wrapText="1"/>
      <protection/>
    </xf>
    <xf numFmtId="0" fontId="14" fillId="0" borderId="26" xfId="117" applyFont="1" applyFill="1" applyBorder="1" applyAlignment="1">
      <alignment horizontal="center" vertical="center" wrapText="1"/>
      <protection/>
    </xf>
    <xf numFmtId="2" fontId="9" fillId="0" borderId="0" xfId="127" applyNumberFormat="1" applyFont="1" applyFill="1" applyBorder="1" applyAlignment="1">
      <alignment/>
    </xf>
    <xf numFmtId="0" fontId="9" fillId="0" borderId="0" xfId="115" applyFont="1" applyFill="1" applyBorder="1">
      <alignment/>
      <protection/>
    </xf>
    <xf numFmtId="2" fontId="105" fillId="0" borderId="0" xfId="127" applyNumberFormat="1" applyFont="1" applyFill="1" applyBorder="1" applyAlignment="1">
      <alignment/>
    </xf>
    <xf numFmtId="0" fontId="105" fillId="0" borderId="0" xfId="115" applyFont="1" applyFill="1" applyBorder="1">
      <alignment/>
      <protection/>
    </xf>
    <xf numFmtId="10" fontId="105" fillId="0" borderId="0" xfId="115" applyNumberFormat="1" applyFont="1" applyFill="1" applyBorder="1">
      <alignment/>
      <protection/>
    </xf>
    <xf numFmtId="192" fontId="106" fillId="0" borderId="0" xfId="127" applyNumberFormat="1" applyFont="1" applyFill="1" applyBorder="1" applyAlignment="1">
      <alignment/>
    </xf>
    <xf numFmtId="10" fontId="9" fillId="0" borderId="0" xfId="115" applyNumberFormat="1" applyFont="1" applyFill="1" applyBorder="1">
      <alignment/>
      <protection/>
    </xf>
    <xf numFmtId="192" fontId="9" fillId="0" borderId="0" xfId="115" applyNumberFormat="1" applyFont="1" applyFill="1" applyBorder="1">
      <alignment/>
      <protection/>
    </xf>
    <xf numFmtId="0" fontId="2" fillId="0" borderId="0" xfId="115" applyFill="1">
      <alignment/>
      <protection/>
    </xf>
    <xf numFmtId="0" fontId="105" fillId="0" borderId="0" xfId="0" applyFont="1" applyAlignment="1">
      <alignment/>
    </xf>
    <xf numFmtId="168" fontId="9" fillId="0" borderId="0" xfId="127" applyNumberFormat="1" applyFont="1" applyFill="1" applyBorder="1" applyAlignment="1">
      <alignment/>
    </xf>
    <xf numFmtId="0" fontId="9" fillId="0" borderId="0" xfId="115" applyFont="1" applyFill="1">
      <alignment/>
      <protection/>
    </xf>
    <xf numFmtId="168" fontId="9" fillId="0" borderId="0" xfId="115" applyNumberFormat="1" applyFont="1" applyFill="1">
      <alignment/>
      <protection/>
    </xf>
    <xf numFmtId="168" fontId="105" fillId="0" borderId="0" xfId="127" applyNumberFormat="1" applyFont="1" applyFill="1" applyBorder="1" applyAlignment="1">
      <alignment/>
    </xf>
    <xf numFmtId="174" fontId="105" fillId="0" borderId="0" xfId="127" applyNumberFormat="1" applyFont="1" applyFill="1" applyBorder="1" applyAlignment="1">
      <alignment/>
    </xf>
    <xf numFmtId="168" fontId="105" fillId="0" borderId="0" xfId="127" applyNumberFormat="1" applyFont="1" applyFill="1" applyBorder="1" applyAlignment="1">
      <alignment horizontal="center"/>
    </xf>
    <xf numFmtId="0" fontId="105" fillId="0" borderId="0" xfId="0" applyFont="1" applyBorder="1" applyAlignment="1">
      <alignment/>
    </xf>
    <xf numFmtId="0" fontId="17" fillId="0" borderId="79" xfId="115" applyFont="1" applyFill="1" applyBorder="1">
      <alignment/>
      <protection/>
    </xf>
    <xf numFmtId="2" fontId="107" fillId="0" borderId="79" xfId="127" applyNumberFormat="1" applyFont="1" applyFill="1" applyBorder="1" applyAlignment="1">
      <alignment/>
    </xf>
    <xf numFmtId="168" fontId="107" fillId="0" borderId="79" xfId="127" applyNumberFormat="1" applyFont="1" applyFill="1" applyBorder="1" applyAlignment="1">
      <alignment/>
    </xf>
    <xf numFmtId="0" fontId="8" fillId="4" borderId="29" xfId="115" applyFont="1" applyFill="1" applyBorder="1" applyAlignment="1">
      <alignment horizontal="center"/>
      <protection/>
    </xf>
    <xf numFmtId="0" fontId="8" fillId="0" borderId="29" xfId="115" applyFont="1" applyFill="1" applyBorder="1" applyAlignment="1">
      <alignment horizontal="center"/>
      <protection/>
    </xf>
    <xf numFmtId="0" fontId="8" fillId="5" borderId="29" xfId="115" applyFont="1" applyFill="1" applyBorder="1" applyAlignment="1">
      <alignment horizontal="center"/>
      <protection/>
    </xf>
    <xf numFmtId="0" fontId="8" fillId="20" borderId="29" xfId="115" applyFont="1" applyFill="1" applyBorder="1" applyAlignment="1">
      <alignment horizontal="center"/>
      <protection/>
    </xf>
    <xf numFmtId="0" fontId="103" fillId="3" borderId="29" xfId="115" applyFont="1" applyFill="1" applyBorder="1" applyAlignment="1">
      <alignment horizontal="center"/>
      <protection/>
    </xf>
    <xf numFmtId="0" fontId="8" fillId="15" borderId="29" xfId="115" applyFont="1" applyFill="1" applyBorder="1" applyAlignment="1">
      <alignment horizontal="center"/>
      <protection/>
    </xf>
    <xf numFmtId="174" fontId="9" fillId="0" borderId="0" xfId="127" applyNumberFormat="1" applyFont="1" applyFill="1" applyBorder="1" applyAlignment="1">
      <alignment/>
    </xf>
    <xf numFmtId="173" fontId="14" fillId="0" borderId="21" xfId="110" applyNumberFormat="1" applyFont="1" applyFill="1" applyBorder="1" applyAlignment="1">
      <alignment horizontal="right" vertical="center"/>
      <protection/>
    </xf>
    <xf numFmtId="14" fontId="0" fillId="0" borderId="80" xfId="117" applyNumberFormat="1" applyFont="1" applyFill="1" applyBorder="1" applyAlignment="1">
      <alignment horizontal="center" vertical="center" wrapText="1"/>
      <protection/>
    </xf>
    <xf numFmtId="0" fontId="6" fillId="0" borderId="13" xfId="117" applyFont="1" applyFill="1" applyBorder="1" applyAlignment="1">
      <alignment horizontal="center" vertical="center"/>
      <protection/>
    </xf>
    <xf numFmtId="0" fontId="6" fillId="0" borderId="14" xfId="117" applyFont="1" applyFill="1" applyBorder="1" applyAlignment="1">
      <alignment horizontal="center" vertical="center"/>
      <protection/>
    </xf>
    <xf numFmtId="10" fontId="14" fillId="0" borderId="21" xfId="127" applyNumberFormat="1" applyFont="1" applyFill="1" applyBorder="1" applyAlignment="1">
      <alignment horizontal="right" vertical="center"/>
    </xf>
    <xf numFmtId="10" fontId="14" fillId="0" borderId="21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 wrapText="1"/>
    </xf>
    <xf numFmtId="10" fontId="14" fillId="0" borderId="14" xfId="0" applyNumberFormat="1" applyFont="1" applyBorder="1" applyAlignment="1">
      <alignment horizontal="right" vertical="center"/>
    </xf>
    <xf numFmtId="10" fontId="14" fillId="0" borderId="14" xfId="0" applyNumberFormat="1" applyFont="1" applyFill="1" applyBorder="1" applyAlignment="1">
      <alignment horizontal="right" vertical="center"/>
    </xf>
    <xf numFmtId="10" fontId="0" fillId="0" borderId="26" xfId="0" applyNumberFormat="1" applyFont="1" applyFill="1" applyBorder="1" applyAlignment="1">
      <alignment vertical="center"/>
    </xf>
    <xf numFmtId="10" fontId="0" fillId="0" borderId="26" xfId="0" applyNumberFormat="1" applyFont="1" applyFill="1" applyBorder="1" applyAlignment="1">
      <alignment vertical="center"/>
    </xf>
    <xf numFmtId="10" fontId="14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10" fontId="14" fillId="0" borderId="0" xfId="0" applyNumberFormat="1" applyFont="1" applyFill="1" applyBorder="1" applyAlignment="1">
      <alignment vertical="center"/>
    </xf>
    <xf numFmtId="0" fontId="105" fillId="0" borderId="0" xfId="0" applyFont="1" applyAlignment="1">
      <alignment vertical="center"/>
    </xf>
    <xf numFmtId="2" fontId="105" fillId="0" borderId="81" xfId="0" applyNumberFormat="1" applyFont="1" applyBorder="1" applyAlignment="1">
      <alignment horizontal="center" vertical="center"/>
    </xf>
    <xf numFmtId="2" fontId="105" fillId="0" borderId="82" xfId="0" applyNumberFormat="1" applyFont="1" applyBorder="1" applyAlignment="1">
      <alignment horizontal="center" vertical="center"/>
    </xf>
    <xf numFmtId="2" fontId="105" fillId="0" borderId="19" xfId="0" applyNumberFormat="1" applyFont="1" applyBorder="1" applyAlignment="1">
      <alignment horizontal="center" vertical="center"/>
    </xf>
    <xf numFmtId="2" fontId="105" fillId="0" borderId="21" xfId="0" applyNumberFormat="1" applyFont="1" applyBorder="1" applyAlignment="1">
      <alignment horizontal="center" vertical="center"/>
    </xf>
    <xf numFmtId="0" fontId="8" fillId="0" borderId="83" xfId="115" applyFont="1" applyFill="1" applyBorder="1" applyAlignment="1">
      <alignment horizontal="center" vertical="center"/>
      <protection/>
    </xf>
    <xf numFmtId="0" fontId="8" fillId="0" borderId="84" xfId="115" applyFont="1" applyFill="1" applyBorder="1" applyAlignment="1">
      <alignment horizontal="center" vertical="center"/>
      <protection/>
    </xf>
    <xf numFmtId="0" fontId="8" fillId="0" borderId="13" xfId="115" applyFont="1" applyFill="1" applyBorder="1" applyAlignment="1">
      <alignment horizontal="center" vertical="center"/>
      <protection/>
    </xf>
    <xf numFmtId="0" fontId="8" fillId="0" borderId="14" xfId="115" applyFont="1" applyFill="1" applyBorder="1" applyAlignment="1">
      <alignment horizontal="center" vertical="center"/>
      <protection/>
    </xf>
    <xf numFmtId="0" fontId="13" fillId="0" borderId="46" xfId="110" applyFont="1" applyFill="1" applyBorder="1" applyAlignment="1">
      <alignment horizontal="left" vertical="center" indent="1"/>
      <protection/>
    </xf>
    <xf numFmtId="3" fontId="13" fillId="0" borderId="47" xfId="110" applyNumberFormat="1" applyFont="1" applyFill="1" applyBorder="1" applyAlignment="1">
      <alignment horizontal="right" vertical="center" indent="1"/>
      <protection/>
    </xf>
    <xf numFmtId="0" fontId="13" fillId="0" borderId="48" xfId="119" applyFont="1" applyBorder="1" applyAlignment="1">
      <alignment horizontal="right" vertical="center" indent="1"/>
      <protection/>
    </xf>
    <xf numFmtId="0" fontId="4" fillId="0" borderId="85" xfId="116" applyFont="1" applyBorder="1" applyAlignment="1">
      <alignment horizontal="left"/>
      <protection/>
    </xf>
    <xf numFmtId="3" fontId="4" fillId="0" borderId="85" xfId="116" applyNumberFormat="1" applyFont="1" applyBorder="1" applyAlignment="1">
      <alignment horizontal="right" indent="1"/>
      <protection/>
    </xf>
    <xf numFmtId="1" fontId="2" fillId="0" borderId="85" xfId="116" applyNumberFormat="1" applyFont="1" applyBorder="1" applyAlignment="1">
      <alignment horizontal="right" indent="1"/>
      <protection/>
    </xf>
    <xf numFmtId="0" fontId="51" fillId="0" borderId="86" xfId="115" applyFont="1" applyFill="1" applyBorder="1" applyAlignment="1">
      <alignment horizontal="left" vertical="center" wrapText="1"/>
      <protection/>
    </xf>
    <xf numFmtId="0" fontId="9" fillId="0" borderId="87" xfId="115" applyFont="1" applyFill="1" applyBorder="1" applyAlignment="1">
      <alignment horizontal="left" vertical="center" wrapText="1"/>
      <protection/>
    </xf>
    <xf numFmtId="0" fontId="51" fillId="0" borderId="87" xfId="115" applyFont="1" applyFill="1" applyBorder="1" applyAlignment="1">
      <alignment horizontal="left" vertical="center" wrapText="1"/>
      <protection/>
    </xf>
    <xf numFmtId="10" fontId="105" fillId="0" borderId="87" xfId="115" applyNumberFormat="1" applyFont="1" applyFill="1" applyBorder="1" applyAlignment="1">
      <alignment horizontal="left" vertical="center" wrapText="1"/>
      <protection/>
    </xf>
    <xf numFmtId="0" fontId="105" fillId="0" borderId="87" xfId="115" applyFont="1" applyFill="1" applyBorder="1" applyAlignment="1">
      <alignment horizontal="left" vertical="center" wrapText="1"/>
      <protection/>
    </xf>
    <xf numFmtId="0" fontId="16" fillId="0" borderId="87" xfId="115" applyFont="1" applyFill="1" applyBorder="1" applyAlignment="1">
      <alignment horizontal="left" vertical="center" wrapText="1"/>
      <protection/>
    </xf>
    <xf numFmtId="0" fontId="9" fillId="0" borderId="88" xfId="115" applyFont="1" applyFill="1" applyBorder="1" applyAlignment="1">
      <alignment horizontal="left" vertical="center" wrapText="1"/>
      <protection/>
    </xf>
    <xf numFmtId="0" fontId="17" fillId="0" borderId="85" xfId="115" applyFont="1" applyFill="1" applyBorder="1" applyAlignment="1">
      <alignment horizontal="left" vertical="center" wrapText="1"/>
      <protection/>
    </xf>
    <xf numFmtId="0" fontId="7" fillId="8" borderId="69" xfId="103" applyFont="1" applyFill="1" applyBorder="1" applyAlignment="1">
      <alignment horizontal="center" vertical="center" wrapText="1"/>
      <protection/>
    </xf>
    <xf numFmtId="0" fontId="7" fillId="14" borderId="0" xfId="110" applyFont="1" applyFill="1" applyAlignment="1">
      <alignment horizontal="left" vertical="center"/>
      <protection/>
    </xf>
    <xf numFmtId="0" fontId="7" fillId="8" borderId="0" xfId="113" applyFont="1" applyFill="1" applyBorder="1" applyAlignment="1">
      <alignment horizontal="left" vertical="center"/>
      <protection/>
    </xf>
    <xf numFmtId="0" fontId="7" fillId="8" borderId="69" xfId="113" applyFont="1" applyFill="1" applyBorder="1" applyAlignment="1">
      <alignment horizontal="left" vertical="center"/>
      <protection/>
    </xf>
    <xf numFmtId="0" fontId="5" fillId="0" borderId="15" xfId="117" applyFont="1" applyBorder="1" applyAlignment="1">
      <alignment horizontal="center" vertical="center" wrapText="1"/>
      <protection/>
    </xf>
    <xf numFmtId="0" fontId="5" fillId="0" borderId="16" xfId="117" applyFont="1" applyBorder="1" applyAlignment="1">
      <alignment horizontal="center" vertical="center" wrapText="1"/>
      <protection/>
    </xf>
    <xf numFmtId="0" fontId="5" fillId="0" borderId="25" xfId="117" applyFont="1" applyBorder="1" applyAlignment="1">
      <alignment horizontal="center" vertical="center" wrapText="1"/>
      <protection/>
    </xf>
    <xf numFmtId="0" fontId="5" fillId="0" borderId="13" xfId="117" applyFont="1" applyBorder="1" applyAlignment="1">
      <alignment horizontal="center" vertical="center" wrapText="1"/>
      <protection/>
    </xf>
    <xf numFmtId="0" fontId="5" fillId="0" borderId="26" xfId="117" applyFont="1" applyBorder="1" applyAlignment="1">
      <alignment horizontal="center" vertical="center" wrapText="1"/>
      <protection/>
    </xf>
    <xf numFmtId="0" fontId="13" fillId="0" borderId="33" xfId="117" applyFont="1" applyFill="1" applyBorder="1" applyAlignment="1">
      <alignment horizontal="center" vertical="center" wrapText="1"/>
      <protection/>
    </xf>
    <xf numFmtId="0" fontId="13" fillId="0" borderId="70" xfId="117" applyFont="1" applyFill="1" applyBorder="1" applyAlignment="1">
      <alignment horizontal="center" vertical="center" wrapText="1"/>
      <protection/>
    </xf>
    <xf numFmtId="0" fontId="13" fillId="0" borderId="0" xfId="117" applyFont="1" applyFill="1" applyBorder="1" applyAlignment="1">
      <alignment horizontal="center" vertical="center" wrapText="1"/>
      <protection/>
    </xf>
    <xf numFmtId="0" fontId="13" fillId="0" borderId="69" xfId="117" applyFont="1" applyFill="1" applyBorder="1" applyAlignment="1">
      <alignment horizontal="center" vertical="center" wrapText="1"/>
      <protection/>
    </xf>
    <xf numFmtId="0" fontId="100" fillId="0" borderId="33" xfId="112" applyFont="1" applyFill="1" applyBorder="1" applyAlignment="1">
      <alignment horizontal="left" vertical="center" wrapText="1"/>
      <protection/>
    </xf>
    <xf numFmtId="0" fontId="7" fillId="24" borderId="69" xfId="103" applyFont="1" applyFill="1" applyBorder="1" applyAlignment="1">
      <alignment horizontal="center" vertical="center" wrapText="1"/>
      <protection/>
    </xf>
    <xf numFmtId="0" fontId="14" fillId="0" borderId="15" xfId="117" applyFont="1" applyFill="1" applyBorder="1" applyAlignment="1">
      <alignment horizontal="center" vertical="center" wrapText="1"/>
      <protection/>
    </xf>
    <xf numFmtId="0" fontId="14" fillId="0" borderId="22" xfId="117" applyFont="1" applyFill="1" applyBorder="1" applyAlignment="1">
      <alignment horizontal="center" vertical="center" wrapText="1"/>
      <protection/>
    </xf>
    <xf numFmtId="0" fontId="14" fillId="0" borderId="89" xfId="117" applyFont="1" applyFill="1" applyBorder="1" applyAlignment="1">
      <alignment horizontal="center" vertical="center" wrapText="1"/>
      <protection/>
    </xf>
    <xf numFmtId="0" fontId="14" fillId="0" borderId="16" xfId="117" applyFont="1" applyFill="1" applyBorder="1" applyAlignment="1">
      <alignment horizontal="center" vertical="center" wrapText="1"/>
      <protection/>
    </xf>
    <xf numFmtId="0" fontId="15" fillId="0" borderId="0" xfId="103" applyFont="1" applyBorder="1" applyAlignment="1">
      <alignment horizontal="center" vertical="center" wrapText="1"/>
      <protection/>
    </xf>
    <xf numFmtId="0" fontId="100" fillId="0" borderId="0" xfId="112" applyFont="1" applyFill="1" applyBorder="1" applyAlignment="1">
      <alignment horizontal="left" vertical="center" wrapText="1"/>
      <protection/>
    </xf>
    <xf numFmtId="14" fontId="4" fillId="0" borderId="0" xfId="113" applyNumberFormat="1" applyFont="1" applyBorder="1" applyAlignment="1">
      <alignment horizontal="left"/>
      <protection/>
    </xf>
    <xf numFmtId="0" fontId="0" fillId="0" borderId="0" xfId="113" applyFont="1" applyFill="1" applyBorder="1" applyAlignment="1">
      <alignment horizontal="center" vertical="center" wrapText="1"/>
      <protection/>
    </xf>
    <xf numFmtId="0" fontId="7" fillId="24" borderId="0" xfId="113" applyFont="1" applyFill="1" applyAlignment="1">
      <alignment horizontal="left" vertical="center"/>
      <protection/>
    </xf>
    <xf numFmtId="0" fontId="21" fillId="8" borderId="0" xfId="110" applyFont="1" applyFill="1" applyAlignment="1">
      <alignment horizontal="left" vertical="center"/>
      <protection/>
    </xf>
    <xf numFmtId="0" fontId="8" fillId="14" borderId="69" xfId="110" applyFont="1" applyFill="1" applyBorder="1" applyAlignment="1">
      <alignment vertical="center"/>
      <protection/>
    </xf>
    <xf numFmtId="0" fontId="8" fillId="14" borderId="69" xfId="110" applyFont="1" applyFill="1" applyBorder="1" applyAlignment="1">
      <alignment horizontal="center" vertical="center"/>
      <protection/>
    </xf>
    <xf numFmtId="0" fontId="4" fillId="0" borderId="14" xfId="113" applyFont="1" applyBorder="1" applyAlignment="1">
      <alignment horizontal="center" vertical="center" wrapText="1"/>
      <protection/>
    </xf>
    <xf numFmtId="0" fontId="4" fillId="0" borderId="16" xfId="113" applyFont="1" applyBorder="1" applyAlignment="1">
      <alignment horizontal="center" vertical="center" wrapText="1"/>
      <protection/>
    </xf>
    <xf numFmtId="0" fontId="4" fillId="0" borderId="90" xfId="113" applyFont="1" applyBorder="1" applyAlignment="1">
      <alignment horizontal="center" vertical="center" wrapText="1"/>
      <protection/>
    </xf>
    <xf numFmtId="0" fontId="4" fillId="0" borderId="0" xfId="113" applyFont="1" applyAlignment="1">
      <alignment horizontal="left" vertical="center"/>
      <protection/>
    </xf>
    <xf numFmtId="0" fontId="43" fillId="3" borderId="29" xfId="0" applyFont="1" applyFill="1" applyBorder="1" applyAlignment="1">
      <alignment horizontal="center" vertical="center"/>
    </xf>
    <xf numFmtId="0" fontId="4" fillId="0" borderId="36" xfId="113" applyFont="1" applyBorder="1" applyAlignment="1">
      <alignment horizontal="center" vertical="center" wrapText="1"/>
      <protection/>
    </xf>
    <xf numFmtId="0" fontId="4" fillId="0" borderId="91" xfId="113" applyFont="1" applyBorder="1" applyAlignment="1">
      <alignment horizontal="center" vertical="center" wrapText="1"/>
      <protection/>
    </xf>
    <xf numFmtId="0" fontId="4" fillId="0" borderId="26" xfId="113" applyFont="1" applyBorder="1" applyAlignment="1">
      <alignment horizontal="center" vertical="center"/>
      <protection/>
    </xf>
    <xf numFmtId="0" fontId="4" fillId="0" borderId="86" xfId="113" applyFont="1" applyBorder="1" applyAlignment="1">
      <alignment horizontal="center" vertical="center"/>
      <protection/>
    </xf>
    <xf numFmtId="0" fontId="4" fillId="0" borderId="15" xfId="113" applyFont="1" applyBorder="1" applyAlignment="1">
      <alignment horizontal="center" vertical="center"/>
      <protection/>
    </xf>
    <xf numFmtId="0" fontId="43" fillId="3" borderId="29" xfId="0" applyFont="1" applyFill="1" applyBorder="1" applyAlignment="1">
      <alignment horizontal="left" vertical="center"/>
    </xf>
    <xf numFmtId="0" fontId="7" fillId="0" borderId="29" xfId="113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left" vertical="center"/>
      <protection/>
    </xf>
    <xf numFmtId="0" fontId="18" fillId="11" borderId="0" xfId="113" applyFont="1" applyFill="1" applyAlignment="1">
      <alignment horizontal="left" vertical="center"/>
      <protection/>
    </xf>
    <xf numFmtId="0" fontId="8" fillId="0" borderId="92" xfId="115" applyFont="1" applyFill="1" applyBorder="1" applyAlignment="1">
      <alignment horizontal="center" vertical="center"/>
      <protection/>
    </xf>
    <xf numFmtId="0" fontId="8" fillId="0" borderId="93" xfId="115" applyFont="1" applyFill="1" applyBorder="1" applyAlignment="1">
      <alignment horizontal="center" vertical="center"/>
      <protection/>
    </xf>
    <xf numFmtId="0" fontId="8" fillId="0" borderId="25" xfId="115" applyFont="1" applyFill="1" applyBorder="1" applyAlignment="1">
      <alignment horizontal="center" vertical="center"/>
      <protection/>
    </xf>
    <xf numFmtId="0" fontId="8" fillId="0" borderId="26" xfId="115" applyFont="1" applyFill="1" applyBorder="1" applyAlignment="1">
      <alignment horizontal="center" vertical="center"/>
      <protection/>
    </xf>
    <xf numFmtId="0" fontId="8" fillId="0" borderId="33" xfId="115" applyFont="1" applyFill="1" applyBorder="1" applyAlignment="1">
      <alignment horizontal="center" vertical="center" wrapText="1"/>
      <protection/>
    </xf>
    <xf numFmtId="0" fontId="8" fillId="0" borderId="69" xfId="115" applyFont="1" applyFill="1" applyBorder="1" applyAlignment="1">
      <alignment horizontal="center" vertical="center" wrapText="1"/>
      <protection/>
    </xf>
    <xf numFmtId="0" fontId="16" fillId="24" borderId="69" xfId="111" applyFont="1" applyFill="1" applyBorder="1" applyAlignment="1">
      <alignment horizontal="center" vertical="center" wrapText="1"/>
      <protection/>
    </xf>
    <xf numFmtId="0" fontId="16" fillId="14" borderId="29" xfId="111" applyFont="1" applyFill="1" applyBorder="1" applyAlignment="1">
      <alignment horizontal="center" vertical="center" wrapText="1"/>
      <protection/>
    </xf>
    <xf numFmtId="0" fontId="0" fillId="0" borderId="94" xfId="109" applyBorder="1" applyAlignment="1">
      <alignment horizontal="center"/>
      <protection/>
    </xf>
    <xf numFmtId="0" fontId="16" fillId="14" borderId="69" xfId="111" applyFont="1" applyFill="1" applyBorder="1" applyAlignment="1">
      <alignment horizontal="center" vertical="center" wrapText="1"/>
      <protection/>
    </xf>
    <xf numFmtId="0" fontId="43" fillId="3" borderId="0" xfId="0" applyFont="1" applyFill="1" applyAlignment="1">
      <alignment horizontal="left" vertical="center"/>
    </xf>
    <xf numFmtId="0" fontId="7" fillId="5" borderId="0" xfId="118" applyFont="1" applyFill="1" applyAlignment="1">
      <alignment horizontal="left" vertical="center"/>
      <protection/>
    </xf>
    <xf numFmtId="0" fontId="81" fillId="0" borderId="0" xfId="118" applyFont="1" applyBorder="1" applyAlignment="1">
      <alignment horizontal="center" vertical="center" wrapText="1"/>
      <protection/>
    </xf>
    <xf numFmtId="14" fontId="4" fillId="0" borderId="0" xfId="118" applyNumberFormat="1" applyFont="1" applyAlignment="1">
      <alignment horizontal="left"/>
      <protection/>
    </xf>
    <xf numFmtId="14" fontId="80" fillId="0" borderId="95" xfId="118" applyNumberFormat="1" applyFont="1" applyBorder="1" applyAlignment="1">
      <alignment horizontal="center" vertical="center" wrapText="1"/>
      <protection/>
    </xf>
    <xf numFmtId="14" fontId="80" fillId="0" borderId="64" xfId="118" applyNumberFormat="1" applyFont="1" applyBorder="1" applyAlignment="1">
      <alignment horizontal="center" vertical="center" wrapText="1"/>
      <protection/>
    </xf>
    <xf numFmtId="14" fontId="80" fillId="0" borderId="96" xfId="118" applyNumberFormat="1" applyFont="1" applyBorder="1" applyAlignment="1">
      <alignment horizontal="center" vertical="center" wrapText="1"/>
      <protection/>
    </xf>
    <xf numFmtId="14" fontId="80" fillId="0" borderId="0" xfId="118" applyNumberFormat="1" applyFont="1" applyBorder="1" applyAlignment="1">
      <alignment horizontal="center" vertical="center" wrapText="1"/>
      <protection/>
    </xf>
    <xf numFmtId="14" fontId="80" fillId="0" borderId="45" xfId="118" applyNumberFormat="1" applyFont="1" applyBorder="1" applyAlignment="1">
      <alignment horizontal="center" vertical="center" wrapText="1"/>
      <protection/>
    </xf>
    <xf numFmtId="14" fontId="80" fillId="0" borderId="43" xfId="118" applyNumberFormat="1" applyFont="1" applyBorder="1" applyAlignment="1">
      <alignment horizontal="center" vertical="center" wrapText="1"/>
      <protection/>
    </xf>
    <xf numFmtId="14" fontId="80" fillId="0" borderId="97" xfId="118" applyNumberFormat="1" applyFont="1" applyBorder="1" applyAlignment="1">
      <alignment horizontal="center" vertical="center" wrapText="1"/>
      <protection/>
    </xf>
    <xf numFmtId="0" fontId="19" fillId="0" borderId="0" xfId="118" applyFont="1" applyAlignment="1">
      <alignment horizontal="left" vertical="center"/>
      <protection/>
    </xf>
    <xf numFmtId="0" fontId="2" fillId="0" borderId="0" xfId="118" applyFont="1" applyAlignment="1">
      <alignment horizontal="center" vertical="center"/>
      <protection/>
    </xf>
    <xf numFmtId="0" fontId="4" fillId="0" borderId="0" xfId="118" applyFont="1" applyAlignment="1">
      <alignment horizontal="left" vertical="center"/>
      <protection/>
    </xf>
    <xf numFmtId="0" fontId="7" fillId="0" borderId="0" xfId="118" applyFont="1" applyAlignment="1">
      <alignment horizontal="center" vertical="center"/>
      <protection/>
    </xf>
    <xf numFmtId="0" fontId="8" fillId="0" borderId="0" xfId="118" applyFont="1" applyAlignment="1">
      <alignment horizontal="left" vertical="center"/>
      <protection/>
    </xf>
    <xf numFmtId="0" fontId="13" fillId="0" borderId="0" xfId="118" applyFont="1" applyBorder="1" applyAlignment="1">
      <alignment horizontal="center" vertical="center" wrapText="1"/>
      <protection/>
    </xf>
    <xf numFmtId="14" fontId="8" fillId="0" borderId="0" xfId="118" applyNumberFormat="1" applyFont="1" applyBorder="1" applyAlignment="1">
      <alignment horizontal="left"/>
      <protection/>
    </xf>
    <xf numFmtId="0" fontId="80" fillId="0" borderId="98" xfId="118" applyFont="1" applyBorder="1" applyAlignment="1">
      <alignment horizontal="center" vertical="center" wrapText="1"/>
      <protection/>
    </xf>
    <xf numFmtId="0" fontId="80" fillId="0" borderId="63" xfId="118" applyFont="1" applyBorder="1" applyAlignment="1">
      <alignment horizontal="center" vertical="center" wrapText="1"/>
      <protection/>
    </xf>
    <xf numFmtId="0" fontId="7" fillId="4" borderId="0" xfId="118" applyFont="1" applyFill="1" applyAlignment="1">
      <alignment horizontal="left" vertical="center"/>
      <protection/>
    </xf>
    <xf numFmtId="2" fontId="118" fillId="0" borderId="92" xfId="0" applyNumberFormat="1" applyFont="1" applyBorder="1" applyAlignment="1">
      <alignment vertical="center"/>
    </xf>
    <xf numFmtId="168" fontId="118" fillId="0" borderId="93" xfId="0" applyNumberFormat="1" applyFont="1" applyBorder="1" applyAlignment="1">
      <alignment vertical="center"/>
    </xf>
    <xf numFmtId="2" fontId="119" fillId="0" borderId="92" xfId="0" applyNumberFormat="1" applyFont="1" applyBorder="1" applyAlignment="1">
      <alignment vertical="center"/>
    </xf>
    <xf numFmtId="168" fontId="119" fillId="0" borderId="93" xfId="0" applyNumberFormat="1" applyFont="1" applyBorder="1" applyAlignment="1">
      <alignment vertical="center"/>
    </xf>
    <xf numFmtId="2" fontId="119" fillId="0" borderId="25" xfId="0" applyNumberFormat="1" applyFont="1" applyBorder="1" applyAlignment="1">
      <alignment vertical="center"/>
    </xf>
    <xf numFmtId="168" fontId="119" fillId="0" borderId="25" xfId="0" applyNumberFormat="1" applyFont="1" applyBorder="1" applyAlignment="1">
      <alignment vertical="center"/>
    </xf>
    <xf numFmtId="168" fontId="119" fillId="0" borderId="26" xfId="0" applyNumberFormat="1" applyFont="1" applyBorder="1" applyAlignment="1">
      <alignment vertical="center"/>
    </xf>
    <xf numFmtId="2" fontId="118" fillId="0" borderId="19" xfId="0" applyNumberFormat="1" applyFont="1" applyBorder="1" applyAlignment="1">
      <alignment vertical="center"/>
    </xf>
    <xf numFmtId="168" fontId="118" fillId="0" borderId="21" xfId="0" applyNumberFormat="1" applyFont="1" applyBorder="1" applyAlignment="1">
      <alignment vertical="center"/>
    </xf>
    <xf numFmtId="2" fontId="119" fillId="0" borderId="19" xfId="0" applyNumberFormat="1" applyFont="1" applyBorder="1" applyAlignment="1">
      <alignment vertical="center"/>
    </xf>
    <xf numFmtId="168" fontId="119" fillId="0" borderId="19" xfId="0" applyNumberFormat="1" applyFont="1" applyBorder="1" applyAlignment="1">
      <alignment vertical="center"/>
    </xf>
    <xf numFmtId="2" fontId="119" fillId="0" borderId="81" xfId="0" applyNumberFormat="1" applyFont="1" applyBorder="1" applyAlignment="1">
      <alignment vertical="center"/>
    </xf>
    <xf numFmtId="168" fontId="119" fillId="0" borderId="82" xfId="0" applyNumberFormat="1" applyFont="1" applyBorder="1" applyAlignment="1">
      <alignment vertical="center"/>
    </xf>
    <xf numFmtId="2" fontId="118" fillId="0" borderId="81" xfId="0" applyNumberFormat="1" applyFont="1" applyBorder="1" applyAlignment="1">
      <alignment vertical="center"/>
    </xf>
    <xf numFmtId="168" fontId="118" fillId="0" borderId="82" xfId="0" applyNumberFormat="1" applyFont="1" applyBorder="1" applyAlignment="1">
      <alignment vertical="center"/>
    </xf>
    <xf numFmtId="168" fontId="118" fillId="0" borderId="19" xfId="0" applyNumberFormat="1" applyFont="1" applyBorder="1" applyAlignment="1">
      <alignment vertical="center"/>
    </xf>
    <xf numFmtId="174" fontId="118" fillId="0" borderId="19" xfId="0" applyNumberFormat="1" applyFont="1" applyBorder="1" applyAlignment="1">
      <alignment vertical="center"/>
    </xf>
    <xf numFmtId="174" fontId="118" fillId="0" borderId="81" xfId="0" applyNumberFormat="1" applyFont="1" applyBorder="1" applyAlignment="1">
      <alignment vertical="center"/>
    </xf>
    <xf numFmtId="174" fontId="118" fillId="0" borderId="99" xfId="0" applyNumberFormat="1" applyFont="1" applyBorder="1" applyAlignment="1">
      <alignment vertical="center"/>
    </xf>
    <xf numFmtId="168" fontId="118" fillId="0" borderId="100" xfId="0" applyNumberFormat="1" applyFont="1" applyBorder="1" applyAlignment="1">
      <alignment vertical="center"/>
    </xf>
    <xf numFmtId="168" fontId="105" fillId="0" borderId="82" xfId="0" applyNumberFormat="1" applyFont="1" applyBorder="1" applyAlignment="1">
      <alignment horizontal="center" vertical="center"/>
    </xf>
    <xf numFmtId="2" fontId="120" fillId="0" borderId="81" xfId="0" applyNumberFormat="1" applyFont="1" applyBorder="1" applyAlignment="1">
      <alignment vertical="center"/>
    </xf>
    <xf numFmtId="168" fontId="120" fillId="0" borderId="82" xfId="0" applyNumberFormat="1" applyFont="1" applyBorder="1" applyAlignment="1">
      <alignment vertical="center"/>
    </xf>
    <xf numFmtId="2" fontId="121" fillId="0" borderId="81" xfId="0" applyNumberFormat="1" applyFont="1" applyBorder="1" applyAlignment="1">
      <alignment vertical="center"/>
    </xf>
    <xf numFmtId="168" fontId="121" fillId="0" borderId="82" xfId="0" applyNumberFormat="1" applyFont="1" applyBorder="1" applyAlignment="1">
      <alignment vertical="center"/>
    </xf>
    <xf numFmtId="2" fontId="121" fillId="0" borderId="19" xfId="0" applyNumberFormat="1" applyFont="1" applyBorder="1" applyAlignment="1">
      <alignment vertical="center"/>
    </xf>
    <xf numFmtId="168" fontId="121" fillId="0" borderId="21" xfId="0" applyNumberFormat="1" applyFont="1" applyBorder="1" applyAlignment="1">
      <alignment vertical="center"/>
    </xf>
    <xf numFmtId="168" fontId="121" fillId="0" borderId="19" xfId="0" applyNumberFormat="1" applyFont="1" applyBorder="1" applyAlignment="1">
      <alignment vertical="center"/>
    </xf>
    <xf numFmtId="2" fontId="120" fillId="0" borderId="19" xfId="0" applyNumberFormat="1" applyFont="1" applyBorder="1" applyAlignment="1">
      <alignment vertical="center"/>
    </xf>
    <xf numFmtId="168" fontId="120" fillId="0" borderId="19" xfId="0" applyNumberFormat="1" applyFont="1" applyBorder="1" applyAlignment="1">
      <alignment vertical="center"/>
    </xf>
    <xf numFmtId="168" fontId="120" fillId="0" borderId="21" xfId="0" applyNumberFormat="1" applyFont="1" applyBorder="1" applyAlignment="1">
      <alignment vertical="center"/>
    </xf>
    <xf numFmtId="174" fontId="121" fillId="0" borderId="19" xfId="0" applyNumberFormat="1" applyFont="1" applyBorder="1" applyAlignment="1">
      <alignment vertical="center"/>
    </xf>
    <xf numFmtId="168" fontId="121" fillId="0" borderId="48" xfId="0" applyNumberFormat="1" applyFont="1" applyBorder="1" applyAlignment="1">
      <alignment vertical="center"/>
    </xf>
    <xf numFmtId="2" fontId="121" fillId="0" borderId="101" xfId="0" applyNumberFormat="1" applyFont="1" applyBorder="1" applyAlignment="1">
      <alignment vertical="center"/>
    </xf>
    <xf numFmtId="168" fontId="121" fillId="0" borderId="102" xfId="0" applyNumberFormat="1" applyFont="1" applyBorder="1" applyAlignment="1">
      <alignment vertical="center"/>
    </xf>
    <xf numFmtId="168" fontId="121" fillId="0" borderId="101" xfId="0" applyNumberFormat="1" applyFont="1" applyBorder="1" applyAlignment="1">
      <alignment vertical="center"/>
    </xf>
    <xf numFmtId="2" fontId="121" fillId="0" borderId="99" xfId="0" applyNumberFormat="1" applyFont="1" applyBorder="1" applyAlignment="1">
      <alignment vertical="center"/>
    </xf>
    <xf numFmtId="168" fontId="121" fillId="0" borderId="100" xfId="0" applyNumberFormat="1" applyFont="1" applyBorder="1" applyAlignment="1">
      <alignment vertical="center"/>
    </xf>
  </cellXfs>
  <cellStyles count="130">
    <cellStyle name="Normal" xfId="0"/>
    <cellStyle name="100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" xfId="52"/>
    <cellStyle name="Currency [0]" xfId="53"/>
    <cellStyle name="Normal_AEOF1_2003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Гиперссылка 2" xfId="74"/>
    <cellStyle name="Гиперссылка 3" xfId="75"/>
    <cellStyle name="Currency" xfId="76"/>
    <cellStyle name="Currency [0]" xfId="77"/>
    <cellStyle name="Заголовки до таблиць в бюлетень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2_2013_PR" xfId="100"/>
    <cellStyle name="Обычный 3" xfId="101"/>
    <cellStyle name="Обычный 4" xfId="102"/>
    <cellStyle name="Обычный 5" xfId="103"/>
    <cellStyle name="Обычный 5 2" xfId="104"/>
    <cellStyle name="Обычный 6" xfId="105"/>
    <cellStyle name="Обычный 7" xfId="106"/>
    <cellStyle name="Обычный 7 2" xfId="107"/>
    <cellStyle name="Обычный 8" xfId="108"/>
    <cellStyle name="Обычный_2009_PR" xfId="109"/>
    <cellStyle name="Обычный_Q1 2010" xfId="110"/>
    <cellStyle name="Обычный_Q1 2010 2" xfId="111"/>
    <cellStyle name="Обычный_Q1 2011_PR" xfId="112"/>
    <cellStyle name="Обычный_Аналіз_3q_09" xfId="113"/>
    <cellStyle name="Обычный_Аналіз_3q_09 2" xfId="114"/>
    <cellStyle name="Обычный_Исходники_Q2_2010" xfId="115"/>
    <cellStyle name="Обычный_Исходники_Q4_2011" xfId="116"/>
    <cellStyle name="Обычный_Книга1" xfId="117"/>
    <cellStyle name="Обычный_Книга3" xfId="118"/>
    <cellStyle name="Обычный_Лист1" xfId="119"/>
    <cellStyle name="Followed Hyperlink" xfId="120"/>
    <cellStyle name="Плохой" xfId="121"/>
    <cellStyle name="Плохой 2" xfId="122"/>
    <cellStyle name="Пояснение" xfId="123"/>
    <cellStyle name="Пояснение 2" xfId="124"/>
    <cellStyle name="Примечание" xfId="125"/>
    <cellStyle name="Примечание 2" xfId="126"/>
    <cellStyle name="Percent" xfId="127"/>
    <cellStyle name="Процентный 2" xfId="128"/>
    <cellStyle name="Процентный 2 2" xfId="129"/>
    <cellStyle name="Процентный 3" xfId="130"/>
    <cellStyle name="Процентный 4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Тысячи [0]_MM95 (3)" xfId="136"/>
    <cellStyle name="Тысячи_MM95 (3)" xfId="137"/>
    <cellStyle name="Comma" xfId="138"/>
    <cellStyle name="Comma [0]" xfId="139"/>
    <cellStyle name="Финансовый 2" xfId="140"/>
    <cellStyle name="Хороший" xfId="141"/>
    <cellStyle name="Хороший 2" xfId="142"/>
    <cellStyle name="Шапка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825"/>
          <c:w val="0.97825"/>
          <c:h val="0.9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Індекси!$J$2</c:f>
              <c:strCache>
                <c:ptCount val="1"/>
                <c:pt idx="0">
                  <c:v>1-й квартал 2015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CC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Індекси!$I$3:$I$20</c:f>
              <c:strCache/>
            </c:strRef>
          </c:cat>
          <c:val>
            <c:numRef>
              <c:f>Індекси!$J$3:$J$20</c:f>
              <c:numCache/>
            </c:numRef>
          </c:val>
        </c:ser>
        <c:ser>
          <c:idx val="0"/>
          <c:order val="1"/>
          <c:tx>
            <c:strRef>
              <c:f>Індекси!$K$2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Індекси!$I$3:$I$20</c:f>
              <c:strCache/>
            </c:strRef>
          </c:cat>
          <c:val>
            <c:numRef>
              <c:f>Індекси!$K$3:$K$20</c:f>
              <c:numCache/>
            </c:numRef>
          </c:val>
        </c:ser>
        <c:overlap val="-20"/>
        <c:gapWidth val="120"/>
        <c:axId val="47372832"/>
        <c:axId val="23702305"/>
      </c:barChart>
      <c:catAx>
        <c:axId val="47372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702305"/>
        <c:crosses val="autoZero"/>
        <c:auto val="1"/>
        <c:lblOffset val="0"/>
        <c:tickLblSkip val="1"/>
        <c:noMultiLvlLbl val="0"/>
      </c:catAx>
      <c:valAx>
        <c:axId val="23702305"/>
        <c:scaling>
          <c:orientation val="minMax"/>
          <c:max val="0.6"/>
          <c:min val="-0.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7372832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15"/>
          <c:y val="0.95475"/>
          <c:w val="0.393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11"/>
          <c:w val="0.88875"/>
          <c:h val="0.8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Активи!$B$13:$E$13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Активи!$B$14:$E$14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Активи!$B$15:$E$15</c:f>
              <c:numCache/>
            </c:numRef>
          </c:val>
        </c:ser>
        <c:overlap val="100"/>
        <c:axId val="51141896"/>
        <c:axId val="57623881"/>
      </c:barChart>
      <c:catAx>
        <c:axId val="5114189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7623881"/>
        <c:crosses val="autoZero"/>
        <c:auto val="1"/>
        <c:lblOffset val="100"/>
        <c:tickLblSkip val="1"/>
        <c:noMultiLvlLbl val="0"/>
      </c:catAx>
      <c:valAx>
        <c:axId val="57623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1896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25"/>
          <c:y val="0.86625"/>
          <c:w val="0.5265"/>
          <c:h val="0.0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035"/>
          <c:w val="0.88475"/>
          <c:h val="0.85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Активи!$A$58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Активи!$B$48:$E$48</c:f>
              <c:strCache/>
            </c:strRef>
          </c:cat>
          <c:val>
            <c:numRef>
              <c:f>Активи!$B$58:$E$58</c:f>
              <c:numCache/>
            </c:numRef>
          </c:val>
        </c:ser>
        <c:ser>
          <c:idx val="1"/>
          <c:order val="1"/>
          <c:tx>
            <c:strRef>
              <c:f>Активи!$A$59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Активи!$B$48:$E$48</c:f>
              <c:strCache/>
            </c:strRef>
          </c:cat>
          <c:val>
            <c:numRef>
              <c:f>Активи!$B$59:$E$59</c:f>
              <c:numCache/>
            </c:numRef>
          </c:val>
        </c:ser>
        <c:ser>
          <c:idx val="2"/>
          <c:order val="2"/>
          <c:tx>
            <c:strRef>
              <c:f>Активи!$A$60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Активи!$B$48:$E$48</c:f>
              <c:strCache/>
            </c:strRef>
          </c:cat>
          <c:val>
            <c:numRef>
              <c:f>Активи!$B$60:$E$60</c:f>
              <c:numCache/>
            </c:numRef>
          </c:val>
        </c:ser>
        <c:overlap val="100"/>
        <c:axId val="48852882"/>
        <c:axId val="37022755"/>
      </c:barChart>
      <c:catAx>
        <c:axId val="4885288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7022755"/>
        <c:crosses val="autoZero"/>
        <c:auto val="1"/>
        <c:lblOffset val="100"/>
        <c:tickLblSkip val="1"/>
        <c:noMultiLvlLbl val="0"/>
      </c:catAx>
      <c:valAx>
        <c:axId val="37022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52882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5"/>
          <c:y val="0.88675"/>
          <c:w val="0.5272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1"/>
          <c:w val="0.9707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ІСІ'!$B$2</c:f>
              <c:strCache>
                <c:ptCount val="1"/>
                <c:pt idx="0">
                  <c:v>Чистий притік/відтік за період,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 відкритих ІСІ'!$A$3:$A$15</c:f>
              <c:strCache/>
            </c:strRef>
          </c:cat>
          <c:val>
            <c:numRef>
              <c:f>'Притік-відтік відкритих ІСІ'!$B$3:$B$15</c:f>
              <c:numCache/>
            </c:numRef>
          </c:val>
        </c:ser>
        <c:axId val="64769340"/>
        <c:axId val="46053149"/>
      </c:barChart>
      <c:lineChart>
        <c:grouping val="standard"/>
        <c:varyColors val="0"/>
        <c:ser>
          <c:idx val="0"/>
          <c:order val="1"/>
          <c:tx>
            <c:strRef>
              <c:f>'Притік-відтік відкритих ІСІ'!$C$2</c:f>
              <c:strCache>
                <c:ptCount val="1"/>
                <c:pt idx="0">
                  <c:v>Кіл-ть фондів, щодо яких наявні дані за період**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'Притік-відтік відкритих ІСІ'!$C$3:$C$15</c:f>
              <c:numCache/>
            </c:numRef>
          </c:val>
          <c:smooth val="0"/>
        </c:ser>
        <c:axId val="11825158"/>
        <c:axId val="39317559"/>
      </c:line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53149"/>
        <c:crosses val="autoZero"/>
        <c:auto val="0"/>
        <c:lblOffset val="0"/>
        <c:tickLblSkip val="1"/>
        <c:noMultiLvlLbl val="0"/>
      </c:catAx>
      <c:valAx>
        <c:axId val="46053149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69340"/>
        <c:crossesAt val="1"/>
        <c:crossBetween val="between"/>
        <c:dispUnits/>
        <c:majorUnit val="2000"/>
      </c:valAx>
      <c:catAx>
        <c:axId val="11825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9317559"/>
        <c:crosses val="autoZero"/>
        <c:auto val="0"/>
        <c:lblOffset val="100"/>
        <c:tickLblSkip val="1"/>
        <c:noMultiLvlLbl val="0"/>
      </c:catAx>
      <c:valAx>
        <c:axId val="39317559"/>
        <c:scaling>
          <c:orientation val="minMax"/>
          <c:max val="32"/>
          <c:min val="23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25158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9195"/>
          <c:w val="0.855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575"/>
          <c:w val="0.9715"/>
          <c:h val="0.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ІСІ'!$A$18:$C$18</c:f>
              <c:strCache>
                <c:ptCount val="1"/>
                <c:pt idx="0">
                  <c:v>Чистий притік/відтік капіталу у 1-му кв. 2014-2015 рр.,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 відкритих ІСІ'!$A$19:$A$23</c:f>
              <c:strCache/>
            </c:strRef>
          </c:cat>
          <c:val>
            <c:numRef>
              <c:f>'Притік-відтік відкритих ІСІ'!$B$19:$B$23</c:f>
              <c:numCache/>
            </c:numRef>
          </c:val>
        </c:ser>
        <c:gapWidth val="130"/>
        <c:axId val="18313712"/>
        <c:axId val="30605681"/>
      </c:bar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5681"/>
        <c:crossesAt val="0"/>
        <c:auto val="0"/>
        <c:lblOffset val="0"/>
        <c:tickLblSkip val="1"/>
        <c:noMultiLvlLbl val="0"/>
      </c:catAx>
      <c:valAx>
        <c:axId val="30605681"/>
        <c:scaling>
          <c:orientation val="minMax"/>
          <c:max val="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13712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7015674"/>
        <c:axId val="63141067"/>
      </c:barChart>
      <c:catAx>
        <c:axId val="701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63141067"/>
        <c:crosses val="autoZero"/>
        <c:auto val="1"/>
        <c:lblOffset val="100"/>
        <c:tickLblSkip val="1"/>
        <c:noMultiLvlLbl val="0"/>
      </c:catAx>
      <c:valAx>
        <c:axId val="63141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015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31398692"/>
        <c:axId val="14152773"/>
      </c:barChart>
      <c:catAx>
        <c:axId val="3139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139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60266094"/>
        <c:axId val="5523935"/>
      </c:barChart>
      <c:catAx>
        <c:axId val="60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935"/>
        <c:crosses val="autoZero"/>
        <c:auto val="0"/>
        <c:lblOffset val="100"/>
        <c:tickLblSkip val="1"/>
        <c:noMultiLvlLbl val="0"/>
      </c:catAx>
      <c:valAx>
        <c:axId val="5523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325"/>
          <c:w val="0.98425"/>
          <c:h val="0.8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Інвестори!$B$13:$B$14</c:f>
              <c:strCache>
                <c:ptCount val="1"/>
                <c:pt idx="0">
                  <c:v>Юридичні особи   резиденти 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(Інвестори!$A$15:$A$17,Інвестори!$A$19)</c:f>
              <c:strCache/>
            </c:strRef>
          </c:cat>
          <c:val>
            <c:numRef>
              <c:f>(Інвестори!$B$15:$B$17,Інвестори!$B$19)</c:f>
              <c:numCache/>
            </c:numRef>
          </c:val>
        </c:ser>
        <c:ser>
          <c:idx val="1"/>
          <c:order val="1"/>
          <c:tx>
            <c:strRef>
              <c:f>Інвестори!$C$13:$C$14</c:f>
              <c:strCache>
                <c:ptCount val="1"/>
                <c:pt idx="0">
                  <c:v>Юридичні особи  нерезиденти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(Інвестори!$A$15:$A$17,Інвестори!$A$19)</c:f>
              <c:strCache/>
            </c:strRef>
          </c:cat>
          <c:val>
            <c:numRef>
              <c:f>(Інвестори!$C$15:$C$17,Інвестори!$C$19)</c:f>
              <c:numCache/>
            </c:numRef>
          </c:val>
        </c:ser>
        <c:ser>
          <c:idx val="2"/>
          <c:order val="2"/>
          <c:tx>
            <c:strRef>
              <c:f>Інвестори!$D$13:$D$14</c:f>
              <c:strCache>
                <c:ptCount val="1"/>
                <c:pt idx="0">
                  <c:v> Фізичні особи   резиденти 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(Інвестори!$A$15:$A$17,Інвестори!$A$19)</c:f>
              <c:strCache/>
            </c:strRef>
          </c:cat>
          <c:val>
            <c:numRef>
              <c:f>(Інвестори!$D$15:$D$17,Інвестори!$D$19)</c:f>
              <c:numCache/>
            </c:numRef>
          </c:val>
        </c:ser>
        <c:ser>
          <c:idx val="3"/>
          <c:order val="3"/>
          <c:tx>
            <c:strRef>
              <c:f>Інвестори!$E$13:$E$14</c:f>
              <c:strCache>
                <c:ptCount val="1"/>
                <c:pt idx="0">
                  <c:v> Фізичні особи  нерезиденти 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(Інвестори!$A$15:$A$17,Інвестори!$A$19)</c:f>
              <c:strCache/>
            </c:strRef>
          </c:cat>
          <c:val>
            <c:numRef>
              <c:f>(Інвестори!$E$15:$E$17,Інвестори!$E$19)</c:f>
              <c:numCache/>
            </c:numRef>
          </c:val>
        </c:ser>
        <c:overlap val="100"/>
        <c:axId val="49715416"/>
        <c:axId val="44785561"/>
      </c:barChart>
      <c:catAx>
        <c:axId val="4971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44785561"/>
        <c:crosses val="autoZero"/>
        <c:auto val="1"/>
        <c:lblOffset val="100"/>
        <c:tickLblSkip val="1"/>
        <c:noMultiLvlLbl val="0"/>
      </c:catAx>
      <c:valAx>
        <c:axId val="44785561"/>
        <c:scaling>
          <c:orientation val="minMax"/>
        </c:scaling>
        <c:axPos val="l"/>
        <c:delete val="1"/>
        <c:majorTickMark val="out"/>
        <c:minorTickMark val="none"/>
        <c:tickLblPos val="nextTo"/>
        <c:crossAx val="49715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8635"/>
          <c:w val="0.76875"/>
          <c:h val="0.1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9905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ІСІ'!$B$2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ІСІ'!$A$28:$A$32</c:f>
              <c:strCache/>
            </c:strRef>
          </c:cat>
          <c:val>
            <c:numRef>
              <c:f>'КУА та ІСІ'!$B$28:$B$32</c:f>
              <c:numCache/>
            </c:numRef>
          </c:val>
        </c:ser>
        <c:gapWidth val="80"/>
        <c:axId val="11994154"/>
        <c:axId val="40838523"/>
      </c:barChart>
      <c:lineChart>
        <c:grouping val="standard"/>
        <c:varyColors val="0"/>
        <c:ser>
          <c:idx val="0"/>
          <c:order val="1"/>
          <c:tx>
            <c:strRef>
              <c:f>'КУА та ІСІ'!$C$2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ІСІ'!$A$28:$A$32</c:f>
              <c:strCache/>
            </c:strRef>
          </c:cat>
          <c:val>
            <c:numRef>
              <c:f>'КУА та ІСІ'!$C$28:$C$32</c:f>
              <c:numCache/>
            </c:numRef>
          </c:val>
          <c:smooth val="0"/>
        </c:ser>
        <c:axId val="32002388"/>
        <c:axId val="19586037"/>
      </c:lineChart>
      <c:catAx>
        <c:axId val="11994154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523"/>
        <c:crosses val="autoZero"/>
        <c:auto val="0"/>
        <c:lblOffset val="0"/>
        <c:tickLblSkip val="1"/>
        <c:noMultiLvlLbl val="0"/>
      </c:catAx>
      <c:valAx>
        <c:axId val="408385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4154"/>
        <c:crossesAt val="1"/>
        <c:crossBetween val="between"/>
        <c:dispUnits/>
      </c:valAx>
      <c:catAx>
        <c:axId val="3200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6037"/>
        <c:crosses val="autoZero"/>
        <c:auto val="0"/>
        <c:lblOffset val="100"/>
        <c:tickLblSkip val="1"/>
        <c:noMultiLvlLbl val="0"/>
      </c:catAx>
      <c:valAx>
        <c:axId val="195860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0023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"/>
          <c:y val="0"/>
          <c:w val="0.6025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0.00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605"/>
          <c:w val="0.5475"/>
          <c:h val="0.595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75.07%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активів_фонди'!$D$4:$D$10</c:f>
              <c:strCache/>
            </c:strRef>
          </c:cat>
          <c:val>
            <c:numRef>
              <c:f>'Структура активів_фонди'!$E$4:$E$10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31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34125"/>
          <c:w val="0.55475"/>
          <c:h val="0.552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48.88%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активів_фонди'!$G$4:$G$11</c:f>
              <c:strCache/>
            </c:strRef>
          </c:cat>
          <c:val>
            <c:numRef>
              <c:f>'Структура активів_фонди'!$H$4:$H$11</c:f>
              <c:numCache/>
            </c:numRef>
          </c:val>
        </c:ser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6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2745"/>
          <c:w val="0.56075"/>
          <c:h val="0.59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64.46%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активів_фонди'!$A$4:$A$11</c:f>
              <c:strCache/>
            </c:strRef>
          </c:cat>
          <c:val>
            <c:numRef>
              <c:f>'Структура активів_фонди'!$B$4:$B$11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8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31775"/>
          <c:w val="0.57125"/>
          <c:h val="0.5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49.22%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активів_фонди'!$J$4:$J$12</c:f>
              <c:strCache/>
            </c:strRef>
          </c:cat>
          <c:val>
            <c:numRef>
              <c:f>'Структура активів_фонди'!$K$4:$K$12</c:f>
              <c:numCache/>
            </c:numRef>
          </c:val>
        </c:ser>
        <c:gapWidth val="100"/>
        <c:splitType val="pos"/>
        <c:splitPos val="5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865"/>
          <c:w val="0.56725"/>
          <c:h val="0.53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 25.80%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активів_фонди'!$A$71:$A$80</c:f>
              <c:strCache/>
            </c:strRef>
          </c:cat>
          <c:val>
            <c:numRef>
              <c:f>'Структура активів_фонди'!$B$71:$B$81</c:f>
              <c:numCache/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axId val="416866"/>
        <c:axId val="3751795"/>
      </c:barChart>
      <c:catAx>
        <c:axId val="41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751795"/>
        <c:crosses val="autoZero"/>
        <c:auto val="1"/>
        <c:lblOffset val="100"/>
        <c:tickLblSkip val="1"/>
        <c:noMultiLvlLbl val="0"/>
      </c:catAx>
      <c:valAx>
        <c:axId val="3751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1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axId val="33766156"/>
        <c:axId val="35459949"/>
      </c:barChart>
      <c:catAx>
        <c:axId val="3376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5459949"/>
        <c:crosses val="autoZero"/>
        <c:auto val="1"/>
        <c:lblOffset val="100"/>
        <c:tickLblSkip val="1"/>
        <c:noMultiLvlLbl val="0"/>
      </c:catAx>
      <c:valAx>
        <c:axId val="3545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766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axId val="50704086"/>
        <c:axId val="53683591"/>
      </c:bar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 val="autoZero"/>
        <c:auto val="0"/>
        <c:lblOffset val="100"/>
        <c:tickLblSkip val="1"/>
        <c:noMultiLvlLbl val="0"/>
      </c:catAx>
      <c:valAx>
        <c:axId val="53683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5"/>
          <c:y val="0.0455"/>
          <c:w val="0.51175"/>
          <c:h val="0.81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фондів'!$O$11:$R$11</c:f>
              <c:strCache/>
            </c:strRef>
          </c:cat>
          <c:val>
            <c:numRef>
              <c:f>'Динаміка видів фондів'!$O$12:$R$12</c:f>
              <c:numCache/>
            </c:numRef>
          </c:val>
        </c:ser>
        <c:firstSliceAng val="15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13390272"/>
        <c:axId val="53403585"/>
      </c:barChart>
      <c:catAx>
        <c:axId val="1339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3403585"/>
        <c:crosses val="autoZero"/>
        <c:auto val="1"/>
        <c:lblOffset val="100"/>
        <c:tickLblSkip val="1"/>
        <c:noMultiLvlLbl val="0"/>
      </c:catAx>
      <c:valAx>
        <c:axId val="53403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390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'Доходність ІСІ та ін.'!$F$2</c:f>
              <c:strCache>
                <c:ptCount val="1"/>
                <c:pt idx="0">
                  <c:v>1 квартал 2015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CCCC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ін.'!$E$3:$E$20</c:f>
              <c:strCache/>
            </c:strRef>
          </c:cat>
          <c:val>
            <c:numRef>
              <c:f>'Доходність ІСІ та ін.'!$F$3:$F$20</c:f>
              <c:numCache/>
            </c:numRef>
          </c:val>
        </c:ser>
        <c:ser>
          <c:idx val="0"/>
          <c:order val="1"/>
          <c:tx>
            <c:strRef>
              <c:f>'Доходність ІСІ та ін.'!$G$2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'Доходність ІСІ та ін.'!$E$3:$E$20</c:f>
              <c:strCache/>
            </c:strRef>
          </c:cat>
          <c:val>
            <c:numRef>
              <c:f>'Доходність ІСІ та ін.'!$G$3:$G$20</c:f>
              <c:numCache/>
            </c:numRef>
          </c:val>
        </c:ser>
        <c:overlap val="-20"/>
        <c:gapWidth val="120"/>
        <c:axId val="10870218"/>
        <c:axId val="30723099"/>
      </c:barChart>
      <c:catAx>
        <c:axId val="108702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23099"/>
        <c:crosses val="autoZero"/>
        <c:auto val="1"/>
        <c:lblOffset val="0"/>
        <c:tickLblSkip val="1"/>
        <c:noMultiLvlLbl val="0"/>
      </c:catAx>
      <c:valAx>
        <c:axId val="30723099"/>
        <c:scaling>
          <c:orientation val="minMax"/>
          <c:max val="1.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70218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45"/>
          <c:w val="0.3595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2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975"/>
          <c:y val="0.16525"/>
          <c:w val="0.35525"/>
          <c:h val="0.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управлінні'!$F$13:$F$15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8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19075"/>
          <c:w val="0.36625"/>
          <c:h val="0.72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управлінні'!$D$5:$D$7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31.12.2014</a:t>
            </a:r>
          </a:p>
        </c:rich>
      </c:tx>
      <c:layout>
        <c:manualLayout>
          <c:xMode val="factor"/>
          <c:yMode val="factor"/>
          <c:x val="0.01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185"/>
          <c:w val="0.409"/>
          <c:h val="0.69775"/>
        </c:manualLayout>
      </c:layout>
      <c:pieChart>
        <c:varyColors val="1"/>
        <c:ser>
          <c:idx val="0"/>
          <c:order val="0"/>
          <c:tx>
            <c:strRef>
              <c:f>'НПФ в управлінні'!$A$48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управлінні'!$B$44:$F$44</c:f>
              <c:strCache/>
            </c:strRef>
          </c:cat>
          <c:val>
            <c:numRef>
              <c:f>'НПФ в управлінні'!$B$48:$F$48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31.03.2015</a:t>
            </a:r>
          </a:p>
        </c:rich>
      </c:tx>
      <c:layout>
        <c:manualLayout>
          <c:xMode val="factor"/>
          <c:yMode val="factor"/>
          <c:x val="-0.01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19275"/>
          <c:w val="0.403"/>
          <c:h val="0.68925"/>
        </c:manualLayout>
      </c:layout>
      <c:pieChart>
        <c:varyColors val="1"/>
        <c:ser>
          <c:idx val="0"/>
          <c:order val="0"/>
          <c:tx>
            <c:strRef>
              <c:f>'НПФ в управлінні'!$A$41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управлінні'!$B$37:$F$37</c:f>
              <c:strCache/>
            </c:strRef>
          </c:cat>
          <c:val>
            <c:numRef>
              <c:f>'НПФ в управлінні'!$B$41:$F$41</c:f>
              <c:numCache/>
            </c:numRef>
          </c:val>
        </c:ser>
        <c:firstSliceAng val="10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8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25"/>
          <c:y val="0.24525"/>
          <c:w val="0.53975"/>
          <c:h val="0.652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управлінні'!$B$131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55.8%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управлінні'!$A$132:$A$139</c:f>
              <c:strCache/>
            </c:strRef>
          </c:cat>
          <c:val>
            <c:numRef>
              <c:f>'НПФ в управлінні'!$B$132:$B$139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5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"/>
          <c:y val="0.2735"/>
          <c:w val="0.54575"/>
          <c:h val="0.664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управлінні'!$C$131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49.3%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управлінні'!$A$132:$A$139</c:f>
              <c:strCache/>
            </c:strRef>
          </c:cat>
          <c:val>
            <c:numRef>
              <c:f>'НПФ в управлінні'!$C$132:$C$139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15"/>
          <c:w val="0.51975"/>
          <c:h val="0.649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управлінні'!$D$131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72.9%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управлінні'!$A$132:$A$139</c:f>
              <c:strCache/>
            </c:strRef>
          </c:cat>
          <c:val>
            <c:numRef>
              <c:f>'НПФ в управлінні'!$D$132:$D$139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31.03.2014</a:t>
            </a:r>
          </a:p>
        </c:rich>
      </c:tx>
      <c:layout>
        <c:manualLayout>
          <c:xMode val="factor"/>
          <c:yMode val="factor"/>
          <c:x val="0.0312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"/>
          <c:y val="0.204"/>
          <c:w val="0.386"/>
          <c:h val="0.65125"/>
        </c:manualLayout>
      </c:layout>
      <c:pieChart>
        <c:varyColors val="1"/>
        <c:ser>
          <c:idx val="0"/>
          <c:order val="0"/>
          <c:tx>
            <c:strRef>
              <c:f>'НПФ в управлінні'!$A$55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управлінні'!$B$44:$F$44</c:f>
              <c:strCache/>
            </c:strRef>
          </c:cat>
          <c:val>
            <c:numRef>
              <c:f>'НПФ в управлінні'!$B$55:$F$55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25"/>
          <c:y val="0.1145"/>
          <c:w val="0.326"/>
          <c:h val="0.74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('Динаміка видів фондів'!$C$17:$E$17,'Динаміка видів фондів'!$G$17)</c:f>
              <c:strCache/>
            </c:strRef>
          </c:cat>
          <c:val>
            <c:numRef>
              <c:f>('Динаміка видів фондів'!$C$22:$E$22,'Динаміка видів фондів'!$G$22)</c:f>
              <c:numCache/>
            </c:numRef>
          </c:val>
        </c:ser>
        <c:firstSliceAng val="16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управлінні'!$A$23:$A$25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управлінні'!$D$23:$D$25</c:f>
              <c:numCache>
                <c:ptCount val="3"/>
                <c:pt idx="0">
                  <c:v>507421071.9962</c:v>
                </c:pt>
                <c:pt idx="1">
                  <c:v>121304708.1476</c:v>
                </c:pt>
                <c:pt idx="2">
                  <c:v>96717808.63890001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управлінні'!$A$15:$A$17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управлінні'!$C$15:$C$17</c:f>
              <c:numCache>
                <c:ptCount val="3"/>
                <c:pt idx="0">
                  <c:v>61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управлінні'!$B$53:$F$53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управлінні'!$B$57:$F$57</c:f>
              <c:numCache>
                <c:ptCount val="5"/>
                <c:pt idx="0">
                  <c:v>285526037.58000004</c:v>
                </c:pt>
                <c:pt idx="1">
                  <c:v>421180487.60320014</c:v>
                </c:pt>
                <c:pt idx="2">
                  <c:v>19762531.3266</c:v>
                </c:pt>
                <c:pt idx="3">
                  <c:v>18584942.470000003</c:v>
                </c:pt>
                <c:pt idx="4">
                  <c:v>28859872.850000013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управлінні'!$B$50:$F$50</c:f>
              <c:numCache>
                <c:ptCount val="5"/>
                <c:pt idx="0">
                  <c:v>323051429.755</c:v>
                </c:pt>
                <c:pt idx="1">
                  <c:v>357062826.07610005</c:v>
                </c:pt>
                <c:pt idx="2">
                  <c:v>14691033.2616</c:v>
                </c:pt>
                <c:pt idx="3">
                  <c:v>20791491.740000002</c:v>
                </c:pt>
                <c:pt idx="4">
                  <c:v>9846807.95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управлінні'!$B$47:$F$47</c:f>
              <c:numCache>
                <c:ptCount val="5"/>
                <c:pt idx="0">
                  <c:v>229558585.405</c:v>
                </c:pt>
                <c:pt idx="1">
                  <c:v>242577520.9496</c:v>
                </c:pt>
                <c:pt idx="2">
                  <c:v>13583652.921600001</c:v>
                </c:pt>
                <c:pt idx="3">
                  <c:v>15740552.9</c:v>
                </c:pt>
                <c:pt idx="4">
                  <c:v>5960759.82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управлінні'!$B$48:$F$48</c:f>
              <c:numCache>
                <c:ptCount val="5"/>
                <c:pt idx="0">
                  <c:v>59025156.58999999</c:v>
                </c:pt>
                <c:pt idx="1">
                  <c:v>60661123.0876</c:v>
                </c:pt>
                <c:pt idx="2">
                  <c:v>1107380.34</c:v>
                </c:pt>
                <c:pt idx="3">
                  <c:v>0</c:v>
                </c:pt>
                <c:pt idx="4">
                  <c:v>511048.13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управлінні'!$B$49:$F$49</c:f>
              <c:numCache>
                <c:ptCount val="5"/>
                <c:pt idx="0">
                  <c:v>34467687.760000005</c:v>
                </c:pt>
                <c:pt idx="1">
                  <c:v>53824182.0389</c:v>
                </c:pt>
                <c:pt idx="2">
                  <c:v>0</c:v>
                </c:pt>
                <c:pt idx="3">
                  <c:v>5050938.84</c:v>
                </c:pt>
                <c:pt idx="4">
                  <c:v>3375000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управлінні'!$A$23:$A$25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управлінні'!$D$23:$D$25</c:f>
              <c:numCache>
                <c:ptCount val="3"/>
                <c:pt idx="0">
                  <c:v>507421071.9962</c:v>
                </c:pt>
                <c:pt idx="1">
                  <c:v>121304708.1476</c:v>
                </c:pt>
                <c:pt idx="2">
                  <c:v>96717808.63890001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управлінні'!$A$15:$A$17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управлінні'!$C$15:$C$17</c:f>
              <c:numCache>
                <c:ptCount val="3"/>
                <c:pt idx="0">
                  <c:v>61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управлінні'!$B$53:$F$53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управлінні'!$B$57:$F$57</c:f>
              <c:numCache>
                <c:ptCount val="5"/>
                <c:pt idx="0">
                  <c:v>285526037.58000004</c:v>
                </c:pt>
                <c:pt idx="1">
                  <c:v>421180487.60320014</c:v>
                </c:pt>
                <c:pt idx="2">
                  <c:v>19762531.3266</c:v>
                </c:pt>
                <c:pt idx="3">
                  <c:v>18584942.470000003</c:v>
                </c:pt>
                <c:pt idx="4">
                  <c:v>28859872.850000013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5875"/>
          <c:y val="0.1305"/>
          <c:w val="0.34375"/>
          <c:h val="0.6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Регіони!$H$22:$H$28</c:f>
              <c:strCache/>
            </c:strRef>
          </c:cat>
          <c:val>
            <c:numRef>
              <c:f>Регіони!$I$22:$I$28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управлінні'!$B$50:$F$50</c:f>
              <c:numCache>
                <c:ptCount val="5"/>
                <c:pt idx="0">
                  <c:v>323051429.755</c:v>
                </c:pt>
                <c:pt idx="1">
                  <c:v>357062826.07610005</c:v>
                </c:pt>
                <c:pt idx="2">
                  <c:v>14691033.2616</c:v>
                </c:pt>
                <c:pt idx="3">
                  <c:v>20791491.740000002</c:v>
                </c:pt>
                <c:pt idx="4">
                  <c:v>9846807.95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управлінні'!$B$47:$F$47</c:f>
              <c:numCache>
                <c:ptCount val="5"/>
                <c:pt idx="0">
                  <c:v>229558585.405</c:v>
                </c:pt>
                <c:pt idx="1">
                  <c:v>242577520.9496</c:v>
                </c:pt>
                <c:pt idx="2">
                  <c:v>13583652.921600001</c:v>
                </c:pt>
                <c:pt idx="3">
                  <c:v>15740552.9</c:v>
                </c:pt>
                <c:pt idx="4">
                  <c:v>5960759.82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управлінні'!$B$48:$F$48</c:f>
              <c:numCache>
                <c:ptCount val="5"/>
                <c:pt idx="0">
                  <c:v>59025156.58999999</c:v>
                </c:pt>
                <c:pt idx="1">
                  <c:v>60661123.0876</c:v>
                </c:pt>
                <c:pt idx="2">
                  <c:v>1107380.34</c:v>
                </c:pt>
                <c:pt idx="3">
                  <c:v>0</c:v>
                </c:pt>
                <c:pt idx="4">
                  <c:v>511048.13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управлінні'!$B$49:$F$49</c:f>
              <c:numCache>
                <c:ptCount val="5"/>
                <c:pt idx="0">
                  <c:v>34467687.760000005</c:v>
                </c:pt>
                <c:pt idx="1">
                  <c:v>53824182.0389</c:v>
                </c:pt>
                <c:pt idx="2">
                  <c:v>0</c:v>
                </c:pt>
                <c:pt idx="3">
                  <c:v>5050938.84</c:v>
                </c:pt>
                <c:pt idx="4">
                  <c:v>3375000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975"/>
          <c:w val="0.96375"/>
          <c:h val="0.7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управлінні'!$B$2</c:f>
              <c:strCache>
                <c:ptCount val="1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'СК в управлінні'!$A$3:$A$10</c:f>
              <c:strCache/>
            </c:strRef>
          </c:cat>
          <c:val>
            <c:numRef>
              <c:f>'СК в управлінні'!$B$3:$B$10</c:f>
              <c:numCache/>
            </c:numRef>
          </c:val>
        </c:ser>
        <c:ser>
          <c:idx val="0"/>
          <c:order val="1"/>
          <c:tx>
            <c:strRef>
              <c:f>'СК в управлінні'!$C$2</c:f>
              <c:strCache>
                <c:ptCount val="1"/>
                <c:pt idx="0">
                  <c:v>Кількість СК, активи яких передано в управління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'СК в управлінні'!$A$3:$A$10</c:f>
              <c:strCache/>
            </c:strRef>
          </c:cat>
          <c:val>
            <c:numRef>
              <c:f>'СК в управлінні'!$C$3:$C$10</c:f>
              <c:numCache/>
            </c:numRef>
          </c:val>
        </c:ser>
        <c:axId val="8072436"/>
        <c:axId val="5543061"/>
      </c:barChart>
      <c:lineChart>
        <c:grouping val="standard"/>
        <c:varyColors val="0"/>
        <c:ser>
          <c:idx val="2"/>
          <c:order val="2"/>
          <c:tx>
            <c:strRef>
              <c:f>'СК в управлінні'!$D$2</c:f>
              <c:strCache>
                <c:ptCount val="1"/>
                <c:pt idx="0">
                  <c:v>Активи СК в управлінні, млн. грн. (ліва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'СК в управлінні'!$A$3:$A$10</c:f>
              <c:strCache/>
            </c:strRef>
          </c:cat>
          <c:val>
            <c:numRef>
              <c:f>'СК в управлінні'!$D$3:$D$10</c:f>
              <c:numCache/>
            </c:numRef>
          </c:val>
          <c:smooth val="0"/>
        </c:ser>
        <c:axId val="49887550"/>
        <c:axId val="46334767"/>
      </c:lineChart>
      <c:catAx>
        <c:axId val="8072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061"/>
        <c:crosses val="autoZero"/>
        <c:auto val="0"/>
        <c:lblOffset val="100"/>
        <c:tickLblSkip val="1"/>
        <c:noMultiLvlLbl val="0"/>
      </c:catAx>
      <c:valAx>
        <c:axId val="5543061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2436"/>
        <c:crossesAt val="1"/>
        <c:crossBetween val="between"/>
        <c:dispUnits/>
      </c:valAx>
      <c:catAx>
        <c:axId val="4988755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34767"/>
        <c:crosses val="autoZero"/>
        <c:auto val="0"/>
        <c:lblOffset val="100"/>
        <c:tickLblSkip val="1"/>
        <c:noMultiLvlLbl val="0"/>
      </c:catAx>
      <c:valAx>
        <c:axId val="46334767"/>
        <c:scaling>
          <c:orientation val="minMax"/>
          <c:max val="64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7550"/>
        <c:crosses val="max"/>
        <c:crossBetween val="between"/>
        <c:dispUnits/>
        <c:majorUnit val="8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5"/>
          <c:y val="0.802"/>
          <c:w val="0.85475"/>
          <c:h val="0.1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13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136"/>
          <c:w val="0.357"/>
          <c:h val="0.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Регіони!$E$22:$E$28</c:f>
              <c:strCache/>
            </c:strRef>
          </c:cat>
          <c:val>
            <c:numRef>
              <c:f>Регіони!$F$22:$F$28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03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24"/>
          <c:w val="0.7285"/>
          <c:h val="0.623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Активи!$B$19</c:f>
              <c:strCache>
                <c:ptCount val="1"/>
                <c:pt idx="0">
                  <c:v>31.03.2015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Крім венчурних
5.43%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Активи!$A$20:$A$23</c:f>
              <c:strCache/>
            </c:strRef>
          </c:cat>
          <c:val>
            <c:numRef>
              <c:f>Активи!$B$20:$B$23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8275"/>
          <c:w val="0.93525"/>
          <c:h val="0.76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Активи!$B$8:$E$8</c:f>
              <c:numCache/>
            </c:numRef>
          </c:val>
        </c:ser>
        <c:ser>
          <c:idx val="0"/>
          <c:order val="1"/>
          <c:tx>
            <c:strRef>
              <c:f>Активи!$A$7</c:f>
              <c:strCache>
                <c:ptCount val="1"/>
                <c:pt idx="0">
                  <c:v>Невенчурні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Активи!$B$7:$E$7</c:f>
              <c:numCache/>
            </c:numRef>
          </c:val>
        </c:ser>
        <c:overlap val="100"/>
        <c:axId val="42056606"/>
        <c:axId val="42965135"/>
      </c:bar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42965135"/>
        <c:crosses val="autoZero"/>
        <c:auto val="1"/>
        <c:lblOffset val="100"/>
        <c:tickLblSkip val="1"/>
        <c:noMultiLvlLbl val="0"/>
      </c:catAx>
      <c:valAx>
        <c:axId val="42965135"/>
        <c:scaling>
          <c:orientation val="minMax"/>
          <c:max val="2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6606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8675"/>
          <c:w val="0.3282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-0.014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217"/>
          <c:w val="0.642"/>
          <c:h val="0.647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Активи!$B$65</c:f>
              <c:strCache>
                <c:ptCount val="1"/>
                <c:pt idx="0">
                  <c:v>31.03.2015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Крім венчурних
5.95%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Активи!$A$66:$A$69</c:f>
              <c:strCache/>
            </c:strRef>
          </c:cat>
          <c:val>
            <c:numRef>
              <c:f>Активи!$B$66:$B$69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3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4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5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6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7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8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9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0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1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2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3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4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5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6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7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8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49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0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1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2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3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4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5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6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7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8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59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0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1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2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3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4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5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6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7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8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9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0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1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2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3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4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5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6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7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8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79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0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1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2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3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4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5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6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7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8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9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90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91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92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93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94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95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96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9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0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1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2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3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4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5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6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7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8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0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1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2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3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4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5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6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7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8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0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1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2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3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4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5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6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7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8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9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0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1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2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3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4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5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6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7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8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9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0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1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2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3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4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5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6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7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8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9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0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1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2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3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4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5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6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8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9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0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1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2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3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4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5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6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7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8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9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0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1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2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3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4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5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6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7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8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9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0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1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2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3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4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5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6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7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8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9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0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1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2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3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4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5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6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7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8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9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0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1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2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3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4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5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6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7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8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9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0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1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2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3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4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5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6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7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8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9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0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1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2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3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4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5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6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7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8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9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0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1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2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3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4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5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6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7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8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9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0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1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2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3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4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5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6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57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58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59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0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1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2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3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4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5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6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7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8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9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0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1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2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3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4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5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6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7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8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79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0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1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2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3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4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5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6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7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88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89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0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1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2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3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4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5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6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7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8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9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0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1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2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3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4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5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6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7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8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9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0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1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2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3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4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5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6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7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8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9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20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1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2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3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4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5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6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7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8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29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0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1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2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3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4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5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6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7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8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39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0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1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2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3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4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5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6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7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8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9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0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1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2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3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4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5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6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7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8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9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0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1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2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3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4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5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6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7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8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69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0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1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2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3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4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5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6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7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8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79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0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1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2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3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4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1</xdr:row>
      <xdr:rowOff>0</xdr:rowOff>
    </xdr:from>
    <xdr:to>
      <xdr:col>15</xdr:col>
      <xdr:colOff>314325</xdr:colOff>
      <xdr:row>20</xdr:row>
      <xdr:rowOff>0</xdr:rowOff>
    </xdr:to>
    <xdr:graphicFrame>
      <xdr:nvGraphicFramePr>
        <xdr:cNvPr id="385" name="Диаграмма 33"/>
        <xdr:cNvGraphicFramePr/>
      </xdr:nvGraphicFramePr>
      <xdr:xfrm>
        <a:off x="7620000" y="304800"/>
        <a:ext cx="6648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1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1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1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1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1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1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2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3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4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5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6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7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8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9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1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2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3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4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5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6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7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7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7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7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3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3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4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5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6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7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8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9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0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0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16</xdr:row>
      <xdr:rowOff>9525</xdr:rowOff>
    </xdr:from>
    <xdr:to>
      <xdr:col>7</xdr:col>
      <xdr:colOff>1028700</xdr:colOff>
      <xdr:row>31</xdr:row>
      <xdr:rowOff>142875</xdr:rowOff>
    </xdr:to>
    <xdr:graphicFrame>
      <xdr:nvGraphicFramePr>
        <xdr:cNvPr id="1" name="Диаграмма 1"/>
        <xdr:cNvGraphicFramePr/>
      </xdr:nvGraphicFramePr>
      <xdr:xfrm>
        <a:off x="3429000" y="3819525"/>
        <a:ext cx="5667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590550</xdr:colOff>
      <xdr:row>31</xdr:row>
      <xdr:rowOff>133350</xdr:rowOff>
    </xdr:to>
    <xdr:graphicFrame>
      <xdr:nvGraphicFramePr>
        <xdr:cNvPr id="2" name="Диаграмма 2"/>
        <xdr:cNvGraphicFramePr/>
      </xdr:nvGraphicFramePr>
      <xdr:xfrm>
        <a:off x="0" y="3838575"/>
        <a:ext cx="49434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28575</xdr:rowOff>
    </xdr:from>
    <xdr:to>
      <xdr:col>4</xdr:col>
      <xdr:colOff>295275</xdr:colOff>
      <xdr:row>75</xdr:row>
      <xdr:rowOff>38100</xdr:rowOff>
    </xdr:to>
    <xdr:graphicFrame>
      <xdr:nvGraphicFramePr>
        <xdr:cNvPr id="3" name="Диаграмма 3"/>
        <xdr:cNvGraphicFramePr/>
      </xdr:nvGraphicFramePr>
      <xdr:xfrm>
        <a:off x="0" y="11410950"/>
        <a:ext cx="4648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542925</xdr:colOff>
      <xdr:row>58</xdr:row>
      <xdr:rowOff>38100</xdr:rowOff>
    </xdr:from>
    <xdr:to>
      <xdr:col>7</xdr:col>
      <xdr:colOff>314325</xdr:colOff>
      <xdr:row>75</xdr:row>
      <xdr:rowOff>38100</xdr:rowOff>
    </xdr:to>
    <xdr:graphicFrame>
      <xdr:nvGraphicFramePr>
        <xdr:cNvPr id="4" name="Диаграмма 4"/>
        <xdr:cNvGraphicFramePr/>
      </xdr:nvGraphicFramePr>
      <xdr:xfrm>
        <a:off x="3743325" y="11420475"/>
        <a:ext cx="46386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847725</xdr:colOff>
      <xdr:row>113</xdr:row>
      <xdr:rowOff>95250</xdr:rowOff>
    </xdr:to>
    <xdr:graphicFrame>
      <xdr:nvGraphicFramePr>
        <xdr:cNvPr id="5" name="Диаграмма 5"/>
        <xdr:cNvGraphicFramePr/>
      </xdr:nvGraphicFramePr>
      <xdr:xfrm>
        <a:off x="0" y="17783175"/>
        <a:ext cx="52006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409575</xdr:colOff>
      <xdr:row>97</xdr:row>
      <xdr:rowOff>0</xdr:rowOff>
    </xdr:from>
    <xdr:to>
      <xdr:col>8</xdr:col>
      <xdr:colOff>771525</xdr:colOff>
      <xdr:row>113</xdr:row>
      <xdr:rowOff>104775</xdr:rowOff>
    </xdr:to>
    <xdr:graphicFrame>
      <xdr:nvGraphicFramePr>
        <xdr:cNvPr id="6" name="Диаграмма 358"/>
        <xdr:cNvGraphicFramePr/>
      </xdr:nvGraphicFramePr>
      <xdr:xfrm>
        <a:off x="4762500" y="17783175"/>
        <a:ext cx="52387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47625</xdr:colOff>
      <xdr:row>113</xdr:row>
      <xdr:rowOff>28575</xdr:rowOff>
    </xdr:from>
    <xdr:to>
      <xdr:col>6</xdr:col>
      <xdr:colOff>676275</xdr:colOff>
      <xdr:row>129</xdr:row>
      <xdr:rowOff>133350</xdr:rowOff>
    </xdr:to>
    <xdr:graphicFrame>
      <xdr:nvGraphicFramePr>
        <xdr:cNvPr id="7" name="Диаграмма 359"/>
        <xdr:cNvGraphicFramePr/>
      </xdr:nvGraphicFramePr>
      <xdr:xfrm>
        <a:off x="2085975" y="20402550"/>
        <a:ext cx="56102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533400</xdr:colOff>
      <xdr:row>74</xdr:row>
      <xdr:rowOff>123825</xdr:rowOff>
    </xdr:from>
    <xdr:to>
      <xdr:col>5</xdr:col>
      <xdr:colOff>381000</xdr:colOff>
      <xdr:row>92</xdr:row>
      <xdr:rowOff>0</xdr:rowOff>
    </xdr:to>
    <xdr:graphicFrame>
      <xdr:nvGraphicFramePr>
        <xdr:cNvPr id="8" name="Диаграмма 430"/>
        <xdr:cNvGraphicFramePr/>
      </xdr:nvGraphicFramePr>
      <xdr:xfrm>
        <a:off x="1524000" y="14097000"/>
        <a:ext cx="464820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7</xdr:col>
      <xdr:colOff>447675</xdr:colOff>
      <xdr:row>7</xdr:row>
      <xdr:rowOff>0</xdr:rowOff>
    </xdr:to>
    <xdr:graphicFrame>
      <xdr:nvGraphicFramePr>
        <xdr:cNvPr id="1" name="Диаграмма 1"/>
        <xdr:cNvGraphicFramePr/>
      </xdr:nvGraphicFramePr>
      <xdr:xfrm>
        <a:off x="3324225" y="2228850"/>
        <a:ext cx="4314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4</xdr:col>
      <xdr:colOff>142875</xdr:colOff>
      <xdr:row>7</xdr:row>
      <xdr:rowOff>0</xdr:rowOff>
    </xdr:to>
    <xdr:graphicFrame>
      <xdr:nvGraphicFramePr>
        <xdr:cNvPr id="2" name="Диаграмма 2"/>
        <xdr:cNvGraphicFramePr/>
      </xdr:nvGraphicFramePr>
      <xdr:xfrm>
        <a:off x="0" y="2228850"/>
        <a:ext cx="4152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</xdr:row>
      <xdr:rowOff>0</xdr:rowOff>
    </xdr:from>
    <xdr:to>
      <xdr:col>4</xdr:col>
      <xdr:colOff>19050</xdr:colOff>
      <xdr:row>7</xdr:row>
      <xdr:rowOff>0</xdr:rowOff>
    </xdr:to>
    <xdr:graphicFrame>
      <xdr:nvGraphicFramePr>
        <xdr:cNvPr id="3" name="Диаграмма 3"/>
        <xdr:cNvGraphicFramePr/>
      </xdr:nvGraphicFramePr>
      <xdr:xfrm>
        <a:off x="38100" y="2228850"/>
        <a:ext cx="3990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7</xdr:row>
      <xdr:rowOff>0</xdr:rowOff>
    </xdr:from>
    <xdr:to>
      <xdr:col>7</xdr:col>
      <xdr:colOff>142875</xdr:colOff>
      <xdr:row>7</xdr:row>
      <xdr:rowOff>0</xdr:rowOff>
    </xdr:to>
    <xdr:graphicFrame>
      <xdr:nvGraphicFramePr>
        <xdr:cNvPr id="4" name="Диаграмма 4"/>
        <xdr:cNvGraphicFramePr/>
      </xdr:nvGraphicFramePr>
      <xdr:xfrm>
        <a:off x="3152775" y="2228850"/>
        <a:ext cx="4181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3</xdr:col>
      <xdr:colOff>390525</xdr:colOff>
      <xdr:row>7</xdr:row>
      <xdr:rowOff>0</xdr:rowOff>
    </xdr:to>
    <xdr:graphicFrame>
      <xdr:nvGraphicFramePr>
        <xdr:cNvPr id="5" name="Диаграмма 5"/>
        <xdr:cNvGraphicFramePr/>
      </xdr:nvGraphicFramePr>
      <xdr:xfrm>
        <a:off x="0" y="2228850"/>
        <a:ext cx="3124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809625</xdr:colOff>
      <xdr:row>7</xdr:row>
      <xdr:rowOff>0</xdr:rowOff>
    </xdr:from>
    <xdr:to>
      <xdr:col>5</xdr:col>
      <xdr:colOff>885825</xdr:colOff>
      <xdr:row>7</xdr:row>
      <xdr:rowOff>0</xdr:rowOff>
    </xdr:to>
    <xdr:graphicFrame>
      <xdr:nvGraphicFramePr>
        <xdr:cNvPr id="6" name="Диаграмма 6"/>
        <xdr:cNvGraphicFramePr/>
      </xdr:nvGraphicFramePr>
      <xdr:xfrm>
        <a:off x="2581275" y="2228850"/>
        <a:ext cx="3419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457200</xdr:colOff>
      <xdr:row>7</xdr:row>
      <xdr:rowOff>0</xdr:rowOff>
    </xdr:from>
    <xdr:to>
      <xdr:col>9</xdr:col>
      <xdr:colOff>57150</xdr:colOff>
      <xdr:row>7</xdr:row>
      <xdr:rowOff>0</xdr:rowOff>
    </xdr:to>
    <xdr:graphicFrame>
      <xdr:nvGraphicFramePr>
        <xdr:cNvPr id="7" name="Диаграмма 7"/>
        <xdr:cNvGraphicFramePr/>
      </xdr:nvGraphicFramePr>
      <xdr:xfrm>
        <a:off x="5572125" y="2228850"/>
        <a:ext cx="31623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590550</xdr:colOff>
      <xdr:row>10</xdr:row>
      <xdr:rowOff>0</xdr:rowOff>
    </xdr:from>
    <xdr:to>
      <xdr:col>7</xdr:col>
      <xdr:colOff>447675</xdr:colOff>
      <xdr:row>10</xdr:row>
      <xdr:rowOff>0</xdr:rowOff>
    </xdr:to>
    <xdr:graphicFrame>
      <xdr:nvGraphicFramePr>
        <xdr:cNvPr id="8" name="Диаграмма 1"/>
        <xdr:cNvGraphicFramePr/>
      </xdr:nvGraphicFramePr>
      <xdr:xfrm>
        <a:off x="3324225" y="2943225"/>
        <a:ext cx="4314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142875</xdr:colOff>
      <xdr:row>10</xdr:row>
      <xdr:rowOff>0</xdr:rowOff>
    </xdr:to>
    <xdr:graphicFrame>
      <xdr:nvGraphicFramePr>
        <xdr:cNvPr id="9" name="Диаграмма 2"/>
        <xdr:cNvGraphicFramePr/>
      </xdr:nvGraphicFramePr>
      <xdr:xfrm>
        <a:off x="0" y="2943225"/>
        <a:ext cx="4152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10</xdr:row>
      <xdr:rowOff>0</xdr:rowOff>
    </xdr:from>
    <xdr:to>
      <xdr:col>4</xdr:col>
      <xdr:colOff>19050</xdr:colOff>
      <xdr:row>10</xdr:row>
      <xdr:rowOff>0</xdr:rowOff>
    </xdr:to>
    <xdr:graphicFrame>
      <xdr:nvGraphicFramePr>
        <xdr:cNvPr id="10" name="Диаграмма 3"/>
        <xdr:cNvGraphicFramePr/>
      </xdr:nvGraphicFramePr>
      <xdr:xfrm>
        <a:off x="38100" y="2943225"/>
        <a:ext cx="3990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419100</xdr:colOff>
      <xdr:row>10</xdr:row>
      <xdr:rowOff>0</xdr:rowOff>
    </xdr:from>
    <xdr:to>
      <xdr:col>7</xdr:col>
      <xdr:colOff>142875</xdr:colOff>
      <xdr:row>10</xdr:row>
      <xdr:rowOff>0</xdr:rowOff>
    </xdr:to>
    <xdr:graphicFrame>
      <xdr:nvGraphicFramePr>
        <xdr:cNvPr id="11" name="Диаграмма 4"/>
        <xdr:cNvGraphicFramePr/>
      </xdr:nvGraphicFramePr>
      <xdr:xfrm>
        <a:off x="3152775" y="2943225"/>
        <a:ext cx="41814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3</xdr:col>
      <xdr:colOff>390525</xdr:colOff>
      <xdr:row>10</xdr:row>
      <xdr:rowOff>0</xdr:rowOff>
    </xdr:to>
    <xdr:graphicFrame>
      <xdr:nvGraphicFramePr>
        <xdr:cNvPr id="12" name="Диаграмма 5"/>
        <xdr:cNvGraphicFramePr/>
      </xdr:nvGraphicFramePr>
      <xdr:xfrm>
        <a:off x="0" y="2943225"/>
        <a:ext cx="3124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809625</xdr:colOff>
      <xdr:row>10</xdr:row>
      <xdr:rowOff>0</xdr:rowOff>
    </xdr:from>
    <xdr:to>
      <xdr:col>5</xdr:col>
      <xdr:colOff>885825</xdr:colOff>
      <xdr:row>10</xdr:row>
      <xdr:rowOff>0</xdr:rowOff>
    </xdr:to>
    <xdr:graphicFrame>
      <xdr:nvGraphicFramePr>
        <xdr:cNvPr id="13" name="Диаграмма 6"/>
        <xdr:cNvGraphicFramePr/>
      </xdr:nvGraphicFramePr>
      <xdr:xfrm>
        <a:off x="2581275" y="2943225"/>
        <a:ext cx="34194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457200</xdr:colOff>
      <xdr:row>10</xdr:row>
      <xdr:rowOff>0</xdr:rowOff>
    </xdr:from>
    <xdr:to>
      <xdr:col>9</xdr:col>
      <xdr:colOff>57150</xdr:colOff>
      <xdr:row>10</xdr:row>
      <xdr:rowOff>0</xdr:rowOff>
    </xdr:to>
    <xdr:graphicFrame>
      <xdr:nvGraphicFramePr>
        <xdr:cNvPr id="14" name="Диаграмма 7"/>
        <xdr:cNvGraphicFramePr/>
      </xdr:nvGraphicFramePr>
      <xdr:xfrm>
        <a:off x="5572125" y="2943225"/>
        <a:ext cx="31623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9525</xdr:colOff>
      <xdr:row>0</xdr:row>
      <xdr:rowOff>314325</xdr:rowOff>
    </xdr:from>
    <xdr:to>
      <xdr:col>13</xdr:col>
      <xdr:colOff>257175</xdr:colOff>
      <xdr:row>13</xdr:row>
      <xdr:rowOff>0</xdr:rowOff>
    </xdr:to>
    <xdr:graphicFrame>
      <xdr:nvGraphicFramePr>
        <xdr:cNvPr id="15" name="Диаграмма 8"/>
        <xdr:cNvGraphicFramePr/>
      </xdr:nvGraphicFramePr>
      <xdr:xfrm>
        <a:off x="5124450" y="314325"/>
        <a:ext cx="6581775" cy="3114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295275</xdr:rowOff>
    </xdr:from>
    <xdr:to>
      <xdr:col>14</xdr:col>
      <xdr:colOff>581025</xdr:colOff>
      <xdr:row>32</xdr:row>
      <xdr:rowOff>104775</xdr:rowOff>
    </xdr:to>
    <xdr:graphicFrame>
      <xdr:nvGraphicFramePr>
        <xdr:cNvPr id="1" name="Диаграмма 2"/>
        <xdr:cNvGraphicFramePr/>
      </xdr:nvGraphicFramePr>
      <xdr:xfrm>
        <a:off x="3914775" y="295275"/>
        <a:ext cx="71532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9525</xdr:rowOff>
    </xdr:from>
    <xdr:to>
      <xdr:col>19</xdr:col>
      <xdr:colOff>19050</xdr:colOff>
      <xdr:row>14</xdr:row>
      <xdr:rowOff>85725</xdr:rowOff>
    </xdr:to>
    <xdr:graphicFrame>
      <xdr:nvGraphicFramePr>
        <xdr:cNvPr id="1" name="Диаграмма 1"/>
        <xdr:cNvGraphicFramePr/>
      </xdr:nvGraphicFramePr>
      <xdr:xfrm>
        <a:off x="8524875" y="9525"/>
        <a:ext cx="55721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14</xdr:row>
      <xdr:rowOff>57150</xdr:rowOff>
    </xdr:from>
    <xdr:to>
      <xdr:col>16</xdr:col>
      <xdr:colOff>428625</xdr:colOff>
      <xdr:row>25</xdr:row>
      <xdr:rowOff>190500</xdr:rowOff>
    </xdr:to>
    <xdr:graphicFrame>
      <xdr:nvGraphicFramePr>
        <xdr:cNvPr id="2" name="Диаграмма 16"/>
        <xdr:cNvGraphicFramePr/>
      </xdr:nvGraphicFramePr>
      <xdr:xfrm>
        <a:off x="5057775" y="3657600"/>
        <a:ext cx="65436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0</xdr:rowOff>
    </xdr:from>
    <xdr:to>
      <xdr:col>9</xdr:col>
      <xdr:colOff>0</xdr:colOff>
      <xdr:row>18</xdr:row>
      <xdr:rowOff>133350</xdr:rowOff>
    </xdr:to>
    <xdr:graphicFrame>
      <xdr:nvGraphicFramePr>
        <xdr:cNvPr id="1" name="Диаграмма 1025"/>
        <xdr:cNvGraphicFramePr/>
      </xdr:nvGraphicFramePr>
      <xdr:xfrm>
        <a:off x="3867150" y="304800"/>
        <a:ext cx="62293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5</xdr:col>
      <xdr:colOff>161925</xdr:colOff>
      <xdr:row>18</xdr:row>
      <xdr:rowOff>66675</xdr:rowOff>
    </xdr:to>
    <xdr:graphicFrame>
      <xdr:nvGraphicFramePr>
        <xdr:cNvPr id="2" name="Диаграмма 1026"/>
        <xdr:cNvGraphicFramePr/>
      </xdr:nvGraphicFramePr>
      <xdr:xfrm>
        <a:off x="0" y="304800"/>
        <a:ext cx="60483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28575</xdr:rowOff>
    </xdr:from>
    <xdr:to>
      <xdr:col>4</xdr:col>
      <xdr:colOff>85725</xdr:colOff>
      <xdr:row>44</xdr:row>
      <xdr:rowOff>171450</xdr:rowOff>
    </xdr:to>
    <xdr:graphicFrame>
      <xdr:nvGraphicFramePr>
        <xdr:cNvPr id="1" name="Диаграмма 16"/>
        <xdr:cNvGraphicFramePr/>
      </xdr:nvGraphicFramePr>
      <xdr:xfrm>
        <a:off x="9525" y="5953125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</xdr:row>
      <xdr:rowOff>9525</xdr:rowOff>
    </xdr:from>
    <xdr:to>
      <xdr:col>13</xdr:col>
      <xdr:colOff>9525</xdr:colOff>
      <xdr:row>16</xdr:row>
      <xdr:rowOff>47625</xdr:rowOff>
    </xdr:to>
    <xdr:graphicFrame>
      <xdr:nvGraphicFramePr>
        <xdr:cNvPr id="2" name="Диаграмма 1660"/>
        <xdr:cNvGraphicFramePr/>
      </xdr:nvGraphicFramePr>
      <xdr:xfrm>
        <a:off x="8772525" y="352425"/>
        <a:ext cx="72294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4</xdr:col>
      <xdr:colOff>9525</xdr:colOff>
      <xdr:row>89</xdr:row>
      <xdr:rowOff>142875</xdr:rowOff>
    </xdr:to>
    <xdr:graphicFrame>
      <xdr:nvGraphicFramePr>
        <xdr:cNvPr id="3" name="Диаграмма 1662"/>
        <xdr:cNvGraphicFramePr/>
      </xdr:nvGraphicFramePr>
      <xdr:xfrm>
        <a:off x="0" y="16002000"/>
        <a:ext cx="53911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16</xdr:row>
      <xdr:rowOff>28575</xdr:rowOff>
    </xdr:from>
    <xdr:to>
      <xdr:col>11</xdr:col>
      <xdr:colOff>9525</xdr:colOff>
      <xdr:row>37</xdr:row>
      <xdr:rowOff>28575</xdr:rowOff>
    </xdr:to>
    <xdr:graphicFrame>
      <xdr:nvGraphicFramePr>
        <xdr:cNvPr id="4" name="Диаграмма 20"/>
        <xdr:cNvGraphicFramePr/>
      </xdr:nvGraphicFramePr>
      <xdr:xfrm>
        <a:off x="5381625" y="4076700"/>
        <a:ext cx="8401050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61</xdr:row>
      <xdr:rowOff>38100</xdr:rowOff>
    </xdr:from>
    <xdr:to>
      <xdr:col>11</xdr:col>
      <xdr:colOff>0</xdr:colOff>
      <xdr:row>83</xdr:row>
      <xdr:rowOff>0</xdr:rowOff>
    </xdr:to>
    <xdr:graphicFrame>
      <xdr:nvGraphicFramePr>
        <xdr:cNvPr id="5" name="Диаграмма 1945"/>
        <xdr:cNvGraphicFramePr/>
      </xdr:nvGraphicFramePr>
      <xdr:xfrm>
        <a:off x="5381625" y="13916025"/>
        <a:ext cx="8391525" cy="4343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15</xdr:col>
      <xdr:colOff>209550</xdr:colOff>
      <xdr:row>12</xdr:row>
      <xdr:rowOff>142875</xdr:rowOff>
    </xdr:to>
    <xdr:graphicFrame>
      <xdr:nvGraphicFramePr>
        <xdr:cNvPr id="1" name="Диаграмма 5"/>
        <xdr:cNvGraphicFramePr/>
      </xdr:nvGraphicFramePr>
      <xdr:xfrm>
        <a:off x="5981700" y="28575"/>
        <a:ext cx="9096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12</xdr:row>
      <xdr:rowOff>76200</xdr:rowOff>
    </xdr:from>
    <xdr:to>
      <xdr:col>14</xdr:col>
      <xdr:colOff>9525</xdr:colOff>
      <xdr:row>26</xdr:row>
      <xdr:rowOff>47625</xdr:rowOff>
    </xdr:to>
    <xdr:graphicFrame>
      <xdr:nvGraphicFramePr>
        <xdr:cNvPr id="2" name="Диаграмма 131"/>
        <xdr:cNvGraphicFramePr/>
      </xdr:nvGraphicFramePr>
      <xdr:xfrm>
        <a:off x="5972175" y="2647950"/>
        <a:ext cx="81629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0</xdr:colOff>
      <xdr:row>10</xdr:row>
      <xdr:rowOff>0</xdr:rowOff>
    </xdr:to>
    <xdr:graphicFrame>
      <xdr:nvGraphicFramePr>
        <xdr:cNvPr id="1" name="Диаграмма 1"/>
        <xdr:cNvGraphicFramePr/>
      </xdr:nvGraphicFramePr>
      <xdr:xfrm>
        <a:off x="0" y="2085975"/>
        <a:ext cx="552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10</xdr:row>
      <xdr:rowOff>0</xdr:rowOff>
    </xdr:from>
    <xdr:to>
      <xdr:col>27</xdr:col>
      <xdr:colOff>276225</xdr:colOff>
      <xdr:row>10</xdr:row>
      <xdr:rowOff>0</xdr:rowOff>
    </xdr:to>
    <xdr:graphicFrame>
      <xdr:nvGraphicFramePr>
        <xdr:cNvPr id="2" name="Диаграмма 2"/>
        <xdr:cNvGraphicFramePr/>
      </xdr:nvGraphicFramePr>
      <xdr:xfrm>
        <a:off x="15182850" y="2085975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14</xdr:col>
      <xdr:colOff>142875</xdr:colOff>
      <xdr:row>10</xdr:row>
      <xdr:rowOff>0</xdr:rowOff>
    </xdr:to>
    <xdr:graphicFrame>
      <xdr:nvGraphicFramePr>
        <xdr:cNvPr id="3" name="Диаграмма 3"/>
        <xdr:cNvGraphicFramePr/>
      </xdr:nvGraphicFramePr>
      <xdr:xfrm>
        <a:off x="5524500" y="2085975"/>
        <a:ext cx="7686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10</xdr:row>
      <xdr:rowOff>0</xdr:rowOff>
    </xdr:from>
    <xdr:to>
      <xdr:col>12</xdr:col>
      <xdr:colOff>161925</xdr:colOff>
      <xdr:row>10</xdr:row>
      <xdr:rowOff>0</xdr:rowOff>
    </xdr:to>
    <xdr:graphicFrame>
      <xdr:nvGraphicFramePr>
        <xdr:cNvPr id="4" name="Диаграмма 4"/>
        <xdr:cNvGraphicFramePr/>
      </xdr:nvGraphicFramePr>
      <xdr:xfrm>
        <a:off x="6858000" y="2085975"/>
        <a:ext cx="5019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10</xdr:row>
      <xdr:rowOff>0</xdr:rowOff>
    </xdr:from>
    <xdr:to>
      <xdr:col>18</xdr:col>
      <xdr:colOff>542925</xdr:colOff>
      <xdr:row>10</xdr:row>
      <xdr:rowOff>0</xdr:rowOff>
    </xdr:to>
    <xdr:graphicFrame>
      <xdr:nvGraphicFramePr>
        <xdr:cNvPr id="5" name="Диаграмма 5"/>
        <xdr:cNvGraphicFramePr/>
      </xdr:nvGraphicFramePr>
      <xdr:xfrm>
        <a:off x="11915775" y="2085975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0</xdr:colOff>
      <xdr:row>43</xdr:row>
      <xdr:rowOff>19050</xdr:rowOff>
    </xdr:to>
    <xdr:graphicFrame>
      <xdr:nvGraphicFramePr>
        <xdr:cNvPr id="6" name="Диаграмма 986"/>
        <xdr:cNvGraphicFramePr/>
      </xdr:nvGraphicFramePr>
      <xdr:xfrm>
        <a:off x="0" y="4257675"/>
        <a:ext cx="552450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15</xdr:row>
      <xdr:rowOff>28575</xdr:rowOff>
    </xdr:from>
    <xdr:to>
      <xdr:col>11</xdr:col>
      <xdr:colOff>0</xdr:colOff>
      <xdr:row>41</xdr:row>
      <xdr:rowOff>57150</xdr:rowOff>
    </xdr:to>
    <xdr:graphicFrame>
      <xdr:nvGraphicFramePr>
        <xdr:cNvPr id="1" name="Диаграмма 6"/>
        <xdr:cNvGraphicFramePr/>
      </xdr:nvGraphicFramePr>
      <xdr:xfrm>
        <a:off x="6457950" y="3057525"/>
        <a:ext cx="74104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6</xdr:col>
      <xdr:colOff>247650</xdr:colOff>
      <xdr:row>68</xdr:row>
      <xdr:rowOff>152400</xdr:rowOff>
    </xdr:to>
    <xdr:graphicFrame>
      <xdr:nvGraphicFramePr>
        <xdr:cNvPr id="2" name="Диаграмма 7"/>
        <xdr:cNvGraphicFramePr/>
      </xdr:nvGraphicFramePr>
      <xdr:xfrm>
        <a:off x="0" y="7239000"/>
        <a:ext cx="72866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6</xdr:col>
      <xdr:colOff>228600</xdr:colOff>
      <xdr:row>41</xdr:row>
      <xdr:rowOff>104775</xdr:rowOff>
    </xdr:to>
    <xdr:graphicFrame>
      <xdr:nvGraphicFramePr>
        <xdr:cNvPr id="3" name="Диаграмма 8"/>
        <xdr:cNvGraphicFramePr/>
      </xdr:nvGraphicFramePr>
      <xdr:xfrm>
        <a:off x="0" y="3057525"/>
        <a:ext cx="726757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371475</xdr:colOff>
      <xdr:row>40</xdr:row>
      <xdr:rowOff>152400</xdr:rowOff>
    </xdr:from>
    <xdr:to>
      <xdr:col>11</xdr:col>
      <xdr:colOff>0</xdr:colOff>
      <xdr:row>68</xdr:row>
      <xdr:rowOff>142875</xdr:rowOff>
    </xdr:to>
    <xdr:graphicFrame>
      <xdr:nvGraphicFramePr>
        <xdr:cNvPr id="4" name="Диаграмма 9"/>
        <xdr:cNvGraphicFramePr/>
      </xdr:nvGraphicFramePr>
      <xdr:xfrm>
        <a:off x="6562725" y="7267575"/>
        <a:ext cx="730567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5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0" y="14458950"/>
        <a:ext cx="6886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7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913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609600</xdr:colOff>
      <xdr:row>0</xdr:row>
      <xdr:rowOff>0</xdr:rowOff>
    </xdr:from>
    <xdr:to>
      <xdr:col>32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02311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466725</xdr:colOff>
      <xdr:row>0</xdr:row>
      <xdr:rowOff>0</xdr:rowOff>
    </xdr:from>
    <xdr:to>
      <xdr:col>19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16586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33159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95250</xdr:colOff>
      <xdr:row>0</xdr:row>
      <xdr:rowOff>0</xdr:rowOff>
    </xdr:from>
    <xdr:to>
      <xdr:col>21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60591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771525</xdr:colOff>
      <xdr:row>0</xdr:row>
      <xdr:rowOff>0</xdr:rowOff>
    </xdr:from>
    <xdr:to>
      <xdr:col>21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28301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171450</xdr:colOff>
      <xdr:row>1</xdr:row>
      <xdr:rowOff>0</xdr:rowOff>
    </xdr:from>
    <xdr:to>
      <xdr:col>10</xdr:col>
      <xdr:colOff>257175</xdr:colOff>
      <xdr:row>21</xdr:row>
      <xdr:rowOff>0</xdr:rowOff>
    </xdr:to>
    <xdr:graphicFrame>
      <xdr:nvGraphicFramePr>
        <xdr:cNvPr id="7" name="Диаграмма 7"/>
        <xdr:cNvGraphicFramePr/>
      </xdr:nvGraphicFramePr>
      <xdr:xfrm>
        <a:off x="5048250" y="276225"/>
        <a:ext cx="7267575" cy="4943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\My%20Documents\&#1047;&#1072;&#1075;&#1088;&#1091;&#1079;&#1082;&#1080;\Q4%202011\Q2%20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6;&#1110;&#1095;&#1085;&#1110;%20&#1079;&#1074;&#1110;&#1090;&#1080;\2014\2014_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 ФР"/>
      <sheetName val="КУА та ІСІ"/>
      <sheetName val="Динаміка видів ІСІ"/>
      <sheetName val="Регіональний розподіл КУА й ІСІ"/>
      <sheetName val="Активи та ВЧА ІСІ"/>
      <sheetName val="Притік-відтік відкритих ІСІ"/>
      <sheetName val="Інвестори ІСІ"/>
      <sheetName val="Структура активів_типи ІСІ"/>
      <sheetName val="Структура активів_типи ЦП"/>
      <sheetName val="Доходність ІСІ та ін."/>
      <sheetName val="НПФ в управлінні"/>
      <sheetName val="СК в управлінні"/>
    </sheetNames>
    <sheetDataSet>
      <sheetData sheetId="10">
        <row r="15">
          <cell r="A15" t="str">
            <v>Відкриті</v>
          </cell>
          <cell r="C15">
            <v>61</v>
          </cell>
        </row>
        <row r="16">
          <cell r="A16" t="str">
            <v>Корпоративні</v>
          </cell>
          <cell r="C16">
            <v>8</v>
          </cell>
        </row>
        <row r="17">
          <cell r="A17" t="str">
            <v>Професійні</v>
          </cell>
          <cell r="C17">
            <v>7</v>
          </cell>
        </row>
        <row r="23">
          <cell r="A23" t="str">
            <v>Відкриті</v>
          </cell>
          <cell r="D23">
            <v>507421071.9962</v>
          </cell>
        </row>
        <row r="24">
          <cell r="A24" t="str">
            <v>Корпоративні</v>
          </cell>
          <cell r="D24">
            <v>121304708.1476</v>
          </cell>
        </row>
        <row r="25">
          <cell r="A25" t="str">
            <v>Професійні</v>
          </cell>
          <cell r="D25">
            <v>96717808.63890001</v>
          </cell>
        </row>
        <row r="46">
          <cell r="B46" t="str">
            <v>Грошові кошти</v>
          </cell>
          <cell r="C46" t="str">
            <v>Цінні папери</v>
          </cell>
          <cell r="D46" t="str">
            <v>Банківські метали</v>
          </cell>
          <cell r="E46" t="str">
            <v>Нерухомість</v>
          </cell>
          <cell r="F46" t="str">
            <v>Інші активи</v>
          </cell>
        </row>
        <row r="47">
          <cell r="A47" t="str">
            <v>Відкриті</v>
          </cell>
          <cell r="B47">
            <v>229558585.405</v>
          </cell>
          <cell r="C47">
            <v>242577520.9496</v>
          </cell>
          <cell r="D47">
            <v>13583652.921600001</v>
          </cell>
          <cell r="E47">
            <v>15740552.9</v>
          </cell>
          <cell r="F47">
            <v>5960759.82</v>
          </cell>
        </row>
        <row r="48">
          <cell r="A48" t="str">
            <v>Корпоративні</v>
          </cell>
          <cell r="B48">
            <v>59025156.58999999</v>
          </cell>
          <cell r="C48">
            <v>60661123.0876</v>
          </cell>
          <cell r="D48">
            <v>1107380.34</v>
          </cell>
          <cell r="E48">
            <v>0</v>
          </cell>
          <cell r="F48">
            <v>511048.13</v>
          </cell>
        </row>
        <row r="49">
          <cell r="A49" t="str">
            <v>Професійні</v>
          </cell>
          <cell r="B49">
            <v>34467687.760000005</v>
          </cell>
          <cell r="C49">
            <v>53824182.0389</v>
          </cell>
          <cell r="D49">
            <v>0</v>
          </cell>
          <cell r="E49">
            <v>5050938.84</v>
          </cell>
          <cell r="F49">
            <v>3375000</v>
          </cell>
        </row>
        <row r="50">
          <cell r="A50" t="str">
            <v>Всього</v>
          </cell>
          <cell r="B50">
            <v>323051429.755</v>
          </cell>
          <cell r="C50">
            <v>357062826.07610005</v>
          </cell>
          <cell r="D50">
            <v>14691033.2616</v>
          </cell>
          <cell r="E50">
            <v>20791491.740000002</v>
          </cell>
          <cell r="F50">
            <v>9846807.95</v>
          </cell>
        </row>
        <row r="53">
          <cell r="B53" t="str">
            <v>Грошові кошти</v>
          </cell>
          <cell r="C53" t="str">
            <v>Цінні папери</v>
          </cell>
          <cell r="D53" t="str">
            <v>Банківські метали</v>
          </cell>
          <cell r="E53" t="str">
            <v>Нерухомість</v>
          </cell>
          <cell r="F53" t="str">
            <v>Інші активи</v>
          </cell>
        </row>
        <row r="57">
          <cell r="A57" t="str">
            <v>Всього</v>
          </cell>
          <cell r="B57">
            <v>285526037.58000004</v>
          </cell>
          <cell r="C57">
            <v>421180487.60320014</v>
          </cell>
          <cell r="D57">
            <v>19762531.3266</v>
          </cell>
          <cell r="E57">
            <v>18584942.470000003</v>
          </cell>
          <cell r="F57">
            <v>28859872.850000013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analituaib/rankings/kua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21"/>
  <sheetViews>
    <sheetView tabSelected="1" zoomScalePageLayoutView="0" workbookViewId="0" topLeftCell="A1">
      <selection activeCell="A1" sqref="A1:IV1"/>
    </sheetView>
  </sheetViews>
  <sheetFormatPr defaultColWidth="9.140625" defaultRowHeight="12.75" outlineLevelCol="1"/>
  <cols>
    <col min="1" max="1" width="41.7109375" style="17" customWidth="1"/>
    <col min="2" max="2" width="12.8515625" style="17" hidden="1" customWidth="1" outlineLevel="1"/>
    <col min="3" max="3" width="12.57421875" style="17" customWidth="1" collapsed="1"/>
    <col min="4" max="4" width="12.57421875" style="17" customWidth="1"/>
    <col min="5" max="5" width="14.57421875" style="17" customWidth="1" outlineLevel="1"/>
    <col min="6" max="7" width="14.57421875" style="17" customWidth="1"/>
    <col min="8" max="8" width="3.8515625" style="20" customWidth="1"/>
    <col min="9" max="9" width="32.28125" style="17" customWidth="1"/>
    <col min="10" max="11" width="12.7109375" style="17" customWidth="1"/>
    <col min="12" max="17" width="9.28125" style="17" customWidth="1"/>
    <col min="18" max="16384" width="9.140625" style="17" customWidth="1"/>
  </cols>
  <sheetData>
    <row r="1" s="450" customFormat="1" ht="24" customHeight="1" thickBot="1">
      <c r="A1" s="450" t="s">
        <v>145</v>
      </c>
    </row>
    <row r="2" spans="1:11" ht="30" customHeight="1" thickBot="1">
      <c r="A2" s="113" t="s">
        <v>11</v>
      </c>
      <c r="B2" s="114">
        <v>41729</v>
      </c>
      <c r="C2" s="114">
        <v>42003</v>
      </c>
      <c r="D2" s="114">
        <v>42094</v>
      </c>
      <c r="E2" s="114" t="s">
        <v>96</v>
      </c>
      <c r="F2" s="114" t="s">
        <v>147</v>
      </c>
      <c r="G2" s="111" t="s">
        <v>106</v>
      </c>
      <c r="I2" s="113" t="s">
        <v>11</v>
      </c>
      <c r="J2" s="41" t="s">
        <v>147</v>
      </c>
      <c r="K2" s="111" t="s">
        <v>106</v>
      </c>
    </row>
    <row r="3" spans="1:11" ht="18" customHeight="1">
      <c r="A3" s="115" t="s">
        <v>25</v>
      </c>
      <c r="B3" s="279">
        <v>9555.91</v>
      </c>
      <c r="C3" s="279">
        <v>9805.55</v>
      </c>
      <c r="D3" s="279">
        <v>11966.17</v>
      </c>
      <c r="E3" s="116">
        <v>0.034963005182441</v>
      </c>
      <c r="F3" s="116">
        <f aca="true" t="shared" si="0" ref="F3:F20">D3/C3-1</f>
        <v>0.22034664042302587</v>
      </c>
      <c r="G3" s="116">
        <f aca="true" t="shared" si="1" ref="G3:G20">D3/B3-1</f>
        <v>0.25222715576015275</v>
      </c>
      <c r="I3" s="115" t="s">
        <v>92</v>
      </c>
      <c r="J3" s="116">
        <v>-0.05579196217494087</v>
      </c>
      <c r="K3" s="116">
        <v>-0.32516684970854104</v>
      </c>
    </row>
    <row r="4" spans="1:11" ht="18" customHeight="1">
      <c r="A4" s="117" t="s">
        <v>27</v>
      </c>
      <c r="B4" s="118">
        <v>4391.5</v>
      </c>
      <c r="C4" s="118">
        <v>4245.54</v>
      </c>
      <c r="D4" s="118">
        <v>5033.64</v>
      </c>
      <c r="E4" s="119">
        <v>-0.03865279060920601</v>
      </c>
      <c r="F4" s="119">
        <f t="shared" si="0"/>
        <v>0.18563009652482387</v>
      </c>
      <c r="G4" s="119">
        <f t="shared" si="1"/>
        <v>0.14622338608675856</v>
      </c>
      <c r="I4" s="117" t="s">
        <v>94</v>
      </c>
      <c r="J4" s="119">
        <v>-0.043662131774096946</v>
      </c>
      <c r="K4" s="119">
        <v>0.15930990929549793</v>
      </c>
    </row>
    <row r="5" spans="1:11" ht="18" customHeight="1">
      <c r="A5" s="117" t="s">
        <v>29</v>
      </c>
      <c r="B5" s="118">
        <v>2033.31</v>
      </c>
      <c r="C5" s="298">
        <v>3165.81</v>
      </c>
      <c r="D5" s="298">
        <v>3747.9</v>
      </c>
      <c r="E5" s="119">
        <v>0.3392487742557755</v>
      </c>
      <c r="F5" s="119">
        <f t="shared" si="0"/>
        <v>0.18386763577094012</v>
      </c>
      <c r="G5" s="119">
        <f t="shared" si="1"/>
        <v>0.8432506602534784</v>
      </c>
      <c r="I5" s="117" t="s">
        <v>28</v>
      </c>
      <c r="J5" s="119">
        <v>-0.011508046178989484</v>
      </c>
      <c r="K5" s="119">
        <v>0.08011223952858426</v>
      </c>
    </row>
    <row r="6" spans="1:11" ht="18" customHeight="1">
      <c r="A6" s="117" t="s">
        <v>23</v>
      </c>
      <c r="B6" s="118">
        <v>1369.29</v>
      </c>
      <c r="C6" s="118">
        <v>1396.61</v>
      </c>
      <c r="D6" s="118">
        <v>1626.18</v>
      </c>
      <c r="E6" s="119">
        <v>-0.010247542644943208</v>
      </c>
      <c r="F6" s="119">
        <f t="shared" si="0"/>
        <v>0.1643765976185192</v>
      </c>
      <c r="G6" s="119">
        <f t="shared" si="1"/>
        <v>0.1876081765002302</v>
      </c>
      <c r="I6" s="117" t="s">
        <v>22</v>
      </c>
      <c r="J6" s="119">
        <v>-0.010142262653633938</v>
      </c>
      <c r="K6" s="119">
        <v>0.0030400502098615334</v>
      </c>
    </row>
    <row r="7" spans="1:11" ht="18" customHeight="1">
      <c r="A7" s="117" t="s">
        <v>9</v>
      </c>
      <c r="B7" s="298">
        <v>1226.1</v>
      </c>
      <c r="C7" s="118">
        <v>790.71</v>
      </c>
      <c r="D7" s="118">
        <v>880.42</v>
      </c>
      <c r="E7" s="119">
        <v>-0.2963460648560139</v>
      </c>
      <c r="F7" s="119">
        <f t="shared" si="0"/>
        <v>0.11345499614270715</v>
      </c>
      <c r="G7" s="119">
        <f t="shared" si="1"/>
        <v>-0.28193458934834026</v>
      </c>
      <c r="I7" s="117" t="s">
        <v>12</v>
      </c>
      <c r="J7" s="119">
        <v>-0.005989376787559841</v>
      </c>
      <c r="K7" s="119">
        <v>0.10444150100943195</v>
      </c>
    </row>
    <row r="8" spans="1:11" ht="18" customHeight="1">
      <c r="A8" s="117" t="s">
        <v>13</v>
      </c>
      <c r="B8" s="118">
        <v>14827.83</v>
      </c>
      <c r="C8" s="118">
        <v>17450.77</v>
      </c>
      <c r="D8" s="118">
        <v>19206.99</v>
      </c>
      <c r="E8" s="119">
        <v>0.07897167716118703</v>
      </c>
      <c r="F8" s="119">
        <f t="shared" si="0"/>
        <v>0.10063853915901722</v>
      </c>
      <c r="G8" s="119">
        <f t="shared" si="1"/>
        <v>0.2953338418366007</v>
      </c>
      <c r="I8" s="117" t="s">
        <v>93</v>
      </c>
      <c r="J8" s="119">
        <v>0.020214541624914206</v>
      </c>
      <c r="K8" s="119">
        <v>0.2488677211522956</v>
      </c>
    </row>
    <row r="9" spans="1:11" ht="18" customHeight="1">
      <c r="A9" s="197" t="s">
        <v>10</v>
      </c>
      <c r="B9" s="278">
        <v>369.18</v>
      </c>
      <c r="C9" s="278">
        <v>386.92</v>
      </c>
      <c r="D9" s="278">
        <v>413.84</v>
      </c>
      <c r="E9" s="198">
        <v>-0.08676359516616317</v>
      </c>
      <c r="F9" s="198">
        <f t="shared" si="0"/>
        <v>0.06957510596505734</v>
      </c>
      <c r="G9" s="198">
        <f t="shared" si="1"/>
        <v>0.12097080015168737</v>
      </c>
      <c r="I9" s="117" t="s">
        <v>95</v>
      </c>
      <c r="J9" s="119">
        <v>0.022851613390895364</v>
      </c>
      <c r="K9" s="119">
        <v>0.014583777976837187</v>
      </c>
    </row>
    <row r="10" spans="1:11" ht="18" customHeight="1">
      <c r="A10" s="117" t="s">
        <v>91</v>
      </c>
      <c r="B10" s="118">
        <v>22151.06</v>
      </c>
      <c r="C10" s="118">
        <v>23501.1</v>
      </c>
      <c r="D10" s="118">
        <v>24900.89</v>
      </c>
      <c r="E10" s="119">
        <v>0.02477305609650382</v>
      </c>
      <c r="F10" s="119">
        <f t="shared" si="0"/>
        <v>0.05956274387156357</v>
      </c>
      <c r="G10" s="119">
        <f t="shared" si="1"/>
        <v>0.12413988314780422</v>
      </c>
      <c r="I10" s="117" t="s">
        <v>26</v>
      </c>
      <c r="J10" s="119">
        <v>0.03452573697876882</v>
      </c>
      <c r="K10" s="119">
        <v>0.026471689220216588</v>
      </c>
    </row>
    <row r="11" spans="1:11" ht="18" customHeight="1">
      <c r="A11" s="117" t="s">
        <v>90</v>
      </c>
      <c r="B11" s="118">
        <v>47770.92</v>
      </c>
      <c r="C11" s="118">
        <v>49755.61</v>
      </c>
      <c r="D11" s="118">
        <v>52181.95</v>
      </c>
      <c r="E11" s="119">
        <v>0.008498811524412897</v>
      </c>
      <c r="F11" s="119">
        <f t="shared" si="0"/>
        <v>0.04876515432129147</v>
      </c>
      <c r="G11" s="119">
        <f t="shared" si="1"/>
        <v>0.09233713732119875</v>
      </c>
      <c r="I11" s="117" t="s">
        <v>24</v>
      </c>
      <c r="J11" s="119">
        <v>0.034543209236854056</v>
      </c>
      <c r="K11" s="119">
        <v>-0.027017588031529205</v>
      </c>
    </row>
    <row r="12" spans="1:11" ht="18" customHeight="1">
      <c r="A12" s="117" t="s">
        <v>24</v>
      </c>
      <c r="B12" s="118">
        <v>2462.47</v>
      </c>
      <c r="C12" s="118">
        <v>2315.94</v>
      </c>
      <c r="D12" s="118">
        <v>2395.94</v>
      </c>
      <c r="E12" s="119">
        <v>-0.07373144715213031</v>
      </c>
      <c r="F12" s="412">
        <f t="shared" si="0"/>
        <v>0.034543209236854056</v>
      </c>
      <c r="G12" s="119">
        <f t="shared" si="1"/>
        <v>-0.027017588031529205</v>
      </c>
      <c r="I12" s="117" t="s">
        <v>90</v>
      </c>
      <c r="J12" s="119">
        <v>0.04876515432129147</v>
      </c>
      <c r="K12" s="119">
        <v>0.09233713732119875</v>
      </c>
    </row>
    <row r="13" spans="1:11" ht="18" customHeight="1">
      <c r="A13" s="117" t="s">
        <v>26</v>
      </c>
      <c r="B13" s="118">
        <v>6598.37</v>
      </c>
      <c r="C13" s="118">
        <v>6547</v>
      </c>
      <c r="D13" s="118">
        <v>6773.04</v>
      </c>
      <c r="E13" s="119">
        <v>-0.014985105166551382</v>
      </c>
      <c r="F13" s="412">
        <f t="shared" si="0"/>
        <v>0.03452573697876882</v>
      </c>
      <c r="G13" s="119">
        <f t="shared" si="1"/>
        <v>0.026471689220216588</v>
      </c>
      <c r="I13" s="117" t="s">
        <v>91</v>
      </c>
      <c r="J13" s="119">
        <v>0.05956274387156357</v>
      </c>
      <c r="K13" s="119">
        <v>0.12413988314780422</v>
      </c>
    </row>
    <row r="14" spans="1:11" ht="18" customHeight="1">
      <c r="A14" s="117" t="s">
        <v>95</v>
      </c>
      <c r="B14" s="118">
        <v>50414.92</v>
      </c>
      <c r="C14" s="118">
        <v>50007.41</v>
      </c>
      <c r="D14" s="118">
        <v>51150.16</v>
      </c>
      <c r="E14" s="119">
        <v>-0.07592156697522612</v>
      </c>
      <c r="F14" s="119">
        <f t="shared" si="0"/>
        <v>0.022851613390895364</v>
      </c>
      <c r="G14" s="119">
        <f t="shared" si="1"/>
        <v>0.014583777976837187</v>
      </c>
      <c r="I14" s="197" t="s">
        <v>10</v>
      </c>
      <c r="J14" s="198">
        <v>0.06957510596505734</v>
      </c>
      <c r="K14" s="198">
        <v>0.12097080015168737</v>
      </c>
    </row>
    <row r="15" spans="1:11" ht="18" customHeight="1">
      <c r="A15" s="117" t="s">
        <v>93</v>
      </c>
      <c r="B15" s="118">
        <v>22386.27</v>
      </c>
      <c r="C15" s="118">
        <v>27403.54</v>
      </c>
      <c r="D15" s="118">
        <v>27957.49</v>
      </c>
      <c r="E15" s="119">
        <v>0.029027983316879835</v>
      </c>
      <c r="F15" s="119">
        <f t="shared" si="0"/>
        <v>0.020214541624914206</v>
      </c>
      <c r="G15" s="119">
        <f t="shared" si="1"/>
        <v>0.2488677211522956</v>
      </c>
      <c r="I15" s="117" t="s">
        <v>13</v>
      </c>
      <c r="J15" s="119">
        <v>0.10063853915901722</v>
      </c>
      <c r="K15" s="119">
        <v>0.2953338418366007</v>
      </c>
    </row>
    <row r="16" spans="1:11" ht="18" customHeight="1">
      <c r="A16" s="117" t="s">
        <v>12</v>
      </c>
      <c r="B16" s="118">
        <v>1872.34</v>
      </c>
      <c r="C16" s="120">
        <v>2080.35</v>
      </c>
      <c r="D16" s="120">
        <v>2067.89</v>
      </c>
      <c r="E16" s="119">
        <v>0.05478910302237505</v>
      </c>
      <c r="F16" s="119">
        <f t="shared" si="0"/>
        <v>-0.005989376787559841</v>
      </c>
      <c r="G16" s="119">
        <f t="shared" si="1"/>
        <v>0.10444150100943195</v>
      </c>
      <c r="I16" s="117" t="s">
        <v>9</v>
      </c>
      <c r="J16" s="119">
        <v>0.11345499614270715</v>
      </c>
      <c r="K16" s="119">
        <v>-0.28193458934834026</v>
      </c>
    </row>
    <row r="17" spans="1:11" ht="18" customHeight="1">
      <c r="A17" s="121" t="s">
        <v>22</v>
      </c>
      <c r="B17" s="118">
        <v>1019.72</v>
      </c>
      <c r="C17" s="118">
        <v>1033.3</v>
      </c>
      <c r="D17" s="118">
        <v>1022.82</v>
      </c>
      <c r="E17" s="119">
        <v>-0.04070927911618638</v>
      </c>
      <c r="F17" s="119">
        <f t="shared" si="0"/>
        <v>-0.010142262653633938</v>
      </c>
      <c r="G17" s="119">
        <f t="shared" si="1"/>
        <v>0.0030400502098615334</v>
      </c>
      <c r="I17" s="121" t="s">
        <v>23</v>
      </c>
      <c r="J17" s="119">
        <v>0.1643765976185192</v>
      </c>
      <c r="K17" s="119">
        <v>0.1876081765002302</v>
      </c>
    </row>
    <row r="18" spans="1:11" ht="18" customHeight="1">
      <c r="A18" s="117" t="s">
        <v>28</v>
      </c>
      <c r="B18" s="118">
        <v>16457.66</v>
      </c>
      <c r="C18" s="118">
        <v>17983.07</v>
      </c>
      <c r="D18" s="118">
        <v>17776.12</v>
      </c>
      <c r="E18" s="119">
        <v>0.055164907380786055</v>
      </c>
      <c r="F18" s="119">
        <f t="shared" si="0"/>
        <v>-0.011508046178989484</v>
      </c>
      <c r="G18" s="119">
        <f t="shared" si="1"/>
        <v>0.08011223952858426</v>
      </c>
      <c r="I18" s="117" t="s">
        <v>29</v>
      </c>
      <c r="J18" s="119">
        <v>0.18386763577094012</v>
      </c>
      <c r="K18" s="119">
        <v>0.8432506602534784</v>
      </c>
    </row>
    <row r="19" spans="1:11" ht="18" customHeight="1">
      <c r="A19" s="117" t="s">
        <v>94</v>
      </c>
      <c r="B19" s="118">
        <v>69736.34</v>
      </c>
      <c r="C19" s="118">
        <v>84537.1</v>
      </c>
      <c r="D19" s="118">
        <v>80846.03</v>
      </c>
      <c r="E19" s="119">
        <v>0.1280967511593949</v>
      </c>
      <c r="F19" s="119">
        <f t="shared" si="0"/>
        <v>-0.043662131774096946</v>
      </c>
      <c r="G19" s="119">
        <f t="shared" si="1"/>
        <v>0.15930990929549793</v>
      </c>
      <c r="I19" s="117" t="s">
        <v>27</v>
      </c>
      <c r="J19" s="119">
        <v>0.18563009652482387</v>
      </c>
      <c r="K19" s="119">
        <v>0.14622338608675856</v>
      </c>
    </row>
    <row r="20" spans="1:11" ht="18" customHeight="1" thickBot="1">
      <c r="A20" s="122" t="s">
        <v>92</v>
      </c>
      <c r="B20" s="123">
        <v>118.37</v>
      </c>
      <c r="C20" s="123">
        <v>84.6</v>
      </c>
      <c r="D20" s="123">
        <v>79.88</v>
      </c>
      <c r="E20" s="124">
        <v>-0.24009700889248187</v>
      </c>
      <c r="F20" s="124">
        <f t="shared" si="0"/>
        <v>-0.05579196217494087</v>
      </c>
      <c r="G20" s="124">
        <f t="shared" si="1"/>
        <v>-0.32516684970854104</v>
      </c>
      <c r="I20" s="122" t="s">
        <v>25</v>
      </c>
      <c r="J20" s="124">
        <v>0.22034664042302587</v>
      </c>
      <c r="K20" s="124">
        <v>0.25222715576015275</v>
      </c>
    </row>
    <row r="21" spans="1:9" ht="12.75">
      <c r="A21" s="43" t="s">
        <v>58</v>
      </c>
      <c r="G21" s="112"/>
      <c r="I21" s="112"/>
    </row>
  </sheetData>
  <sheetProtection/>
  <mergeCells count="1">
    <mergeCell ref="A1:IV1"/>
  </mergeCells>
  <hyperlinks>
    <hyperlink ref="A21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C30"/>
  <sheetViews>
    <sheetView zoomScalePageLayoutView="0" workbookViewId="0" topLeftCell="A1">
      <selection activeCell="A23" sqref="A23:C29"/>
    </sheetView>
  </sheetViews>
  <sheetFormatPr defaultColWidth="9.140625" defaultRowHeight="12.75" outlineLevelRow="1"/>
  <cols>
    <col min="1" max="1" width="29.8515625" style="60" customWidth="1"/>
    <col min="2" max="2" width="40.8515625" style="60" customWidth="1"/>
    <col min="3" max="3" width="35.7109375" style="60" customWidth="1"/>
    <col min="4" max="16384" width="9.140625" style="60" customWidth="1"/>
  </cols>
  <sheetData>
    <row r="1" spans="1:3" ht="36.75" customHeight="1" thickBot="1">
      <c r="A1" s="496" t="s">
        <v>184</v>
      </c>
      <c r="B1" s="496"/>
      <c r="C1" s="496"/>
    </row>
    <row r="2" spans="1:3" ht="22.5" customHeight="1" thickBot="1">
      <c r="A2" s="497" t="s">
        <v>108</v>
      </c>
      <c r="B2" s="497"/>
      <c r="C2" s="497"/>
    </row>
    <row r="3" spans="1:3" ht="20.25" customHeight="1" outlineLevel="1" thickBot="1">
      <c r="A3" s="330" t="s">
        <v>21</v>
      </c>
      <c r="B3" s="331" t="s">
        <v>68</v>
      </c>
      <c r="C3" s="332" t="s">
        <v>69</v>
      </c>
    </row>
    <row r="4" spans="1:3" ht="15" customHeight="1" outlineLevel="1">
      <c r="A4" s="61" t="s">
        <v>20</v>
      </c>
      <c r="B4" s="62">
        <v>31627793193.240887</v>
      </c>
      <c r="C4" s="63">
        <f>B4/$B$11</f>
        <v>0.5484310609654797</v>
      </c>
    </row>
    <row r="5" spans="1:3" ht="15" customHeight="1" outlineLevel="1">
      <c r="A5" s="61" t="s">
        <v>49</v>
      </c>
      <c r="B5" s="333">
        <v>16137228017.610312</v>
      </c>
      <c r="C5" s="63">
        <f aca="true" t="shared" si="0" ref="C5:C10">B5/$B$11</f>
        <v>0.2798221497360504</v>
      </c>
    </row>
    <row r="6" spans="1:3" ht="15" customHeight="1" outlineLevel="1">
      <c r="A6" s="61" t="s">
        <v>8</v>
      </c>
      <c r="B6" s="62">
        <v>9409006083.2734</v>
      </c>
      <c r="C6" s="63">
        <f t="shared" si="0"/>
        <v>0.16315369072234406</v>
      </c>
    </row>
    <row r="7" spans="1:3" ht="15" customHeight="1" outlineLevel="1">
      <c r="A7" s="61" t="s">
        <v>50</v>
      </c>
      <c r="B7" s="62">
        <v>423980548.73</v>
      </c>
      <c r="C7" s="63">
        <f t="shared" si="0"/>
        <v>0.0073518914439598786</v>
      </c>
    </row>
    <row r="8" spans="1:3" ht="15" customHeight="1" outlineLevel="1">
      <c r="A8" s="61" t="s">
        <v>59</v>
      </c>
      <c r="B8" s="62">
        <v>14461753.96</v>
      </c>
      <c r="C8" s="63">
        <f t="shared" si="0"/>
        <v>0.0002507691579758876</v>
      </c>
    </row>
    <row r="9" spans="1:3" ht="15" customHeight="1" outlineLevel="1">
      <c r="A9" s="61" t="s">
        <v>7</v>
      </c>
      <c r="B9" s="62">
        <v>690477.09</v>
      </c>
      <c r="C9" s="63">
        <f t="shared" si="0"/>
        <v>1.1972984669761396E-05</v>
      </c>
    </row>
    <row r="10" spans="1:3" ht="15" customHeight="1" outlineLevel="1">
      <c r="A10" s="284" t="s">
        <v>75</v>
      </c>
      <c r="B10" s="336">
        <v>56427672.57</v>
      </c>
      <c r="C10" s="337">
        <f t="shared" si="0"/>
        <v>0.000978464989520399</v>
      </c>
    </row>
    <row r="11" spans="1:3" ht="15" customHeight="1" outlineLevel="1" thickBot="1">
      <c r="A11" s="64" t="s">
        <v>6</v>
      </c>
      <c r="B11" s="65">
        <f>SUM(B4:B10)</f>
        <v>57669587746.474594</v>
      </c>
      <c r="C11" s="68">
        <f>SUM(C4:C10)</f>
        <v>1</v>
      </c>
    </row>
    <row r="12" spans="1:3" ht="12.75">
      <c r="A12" s="498"/>
      <c r="B12" s="498"/>
      <c r="C12" s="498"/>
    </row>
    <row r="13" spans="1:3" s="59" customFormat="1" ht="22.5" customHeight="1" thickBot="1">
      <c r="A13" s="499" t="s">
        <v>109</v>
      </c>
      <c r="B13" s="499"/>
      <c r="C13" s="499"/>
    </row>
    <row r="14" spans="1:3" ht="18" customHeight="1" outlineLevel="1" thickBot="1">
      <c r="A14" s="330" t="s">
        <v>21</v>
      </c>
      <c r="B14" s="331" t="s">
        <v>68</v>
      </c>
      <c r="C14" s="332" t="s">
        <v>69</v>
      </c>
    </row>
    <row r="15" spans="1:3" ht="15" customHeight="1" outlineLevel="1">
      <c r="A15" s="66" t="s">
        <v>18</v>
      </c>
      <c r="B15" s="62">
        <v>4781591780.997601</v>
      </c>
      <c r="C15" s="63">
        <f>B15/$B$20</f>
        <v>0.8450972186405804</v>
      </c>
    </row>
    <row r="16" spans="1:3" ht="15" customHeight="1" outlineLevel="1">
      <c r="A16" s="61" t="s">
        <v>8</v>
      </c>
      <c r="B16" s="62">
        <v>421789141.08519995</v>
      </c>
      <c r="C16" s="63">
        <f>B16/$B$20</f>
        <v>0.0745468969978725</v>
      </c>
    </row>
    <row r="17" spans="1:3" ht="15" customHeight="1" outlineLevel="1">
      <c r="A17" s="61" t="s">
        <v>17</v>
      </c>
      <c r="B17" s="62">
        <v>240897291.98</v>
      </c>
      <c r="C17" s="63">
        <f>B17/$B$20</f>
        <v>0.04257612124886826</v>
      </c>
    </row>
    <row r="18" spans="1:3" ht="15" customHeight="1" outlineLevel="1">
      <c r="A18" s="61" t="s">
        <v>49</v>
      </c>
      <c r="B18" s="62">
        <v>213068840.54000002</v>
      </c>
      <c r="C18" s="63">
        <f>B18/$B$20</f>
        <v>0.037657728381355046</v>
      </c>
    </row>
    <row r="19" spans="1:3" ht="15" customHeight="1" outlineLevel="1">
      <c r="A19" s="61" t="s">
        <v>7</v>
      </c>
      <c r="B19" s="62">
        <v>690477.09</v>
      </c>
      <c r="C19" s="63">
        <f>B19/$B$20</f>
        <v>0.00012203473132378101</v>
      </c>
    </row>
    <row r="20" spans="1:3" ht="15" customHeight="1" outlineLevel="1" thickBot="1">
      <c r="A20" s="67" t="s">
        <v>6</v>
      </c>
      <c r="B20" s="65">
        <f>SUM(B15:B19)</f>
        <v>5658037531.6928005</v>
      </c>
      <c r="C20" s="68">
        <f>SUM(C15:C19)</f>
        <v>1</v>
      </c>
    </row>
    <row r="22" spans="1:3" s="59" customFormat="1" ht="22.5" customHeight="1" thickBot="1">
      <c r="A22" s="499" t="s">
        <v>110</v>
      </c>
      <c r="B22" s="499"/>
      <c r="C22" s="499"/>
    </row>
    <row r="23" spans="1:3" ht="18" customHeight="1" outlineLevel="1" thickBot="1">
      <c r="A23" s="330" t="s">
        <v>21</v>
      </c>
      <c r="B23" s="331" t="s">
        <v>68</v>
      </c>
      <c r="C23" s="332" t="s">
        <v>69</v>
      </c>
    </row>
    <row r="24" spans="1:3" ht="15" customHeight="1" outlineLevel="1">
      <c r="A24" s="66" t="s">
        <v>18</v>
      </c>
      <c r="B24" s="62">
        <v>877812665.1885004</v>
      </c>
      <c r="C24" s="334">
        <f>B24/$B$29</f>
        <v>0.864961048787938</v>
      </c>
    </row>
    <row r="25" spans="1:3" ht="15" customHeight="1" outlineLevel="1">
      <c r="A25" s="61" t="s">
        <v>49</v>
      </c>
      <c r="B25" s="62">
        <v>116615439.42999999</v>
      </c>
      <c r="C25" s="63">
        <f>B25/$B$29</f>
        <v>0.11490813107894589</v>
      </c>
    </row>
    <row r="26" spans="1:3" ht="15" customHeight="1" outlineLevel="1">
      <c r="A26" s="61" t="s">
        <v>17</v>
      </c>
      <c r="B26" s="62">
        <v>13942894.309999999</v>
      </c>
      <c r="C26" s="63">
        <f>B26/$B$29</f>
        <v>0.013738763364649346</v>
      </c>
    </row>
    <row r="27" spans="1:3" ht="15" customHeight="1" outlineLevel="1">
      <c r="A27" s="61" t="s">
        <v>8</v>
      </c>
      <c r="B27" s="62">
        <v>5796553.0436999975</v>
      </c>
      <c r="C27" s="63">
        <f>B27/$B$29</f>
        <v>0.005711688608362706</v>
      </c>
    </row>
    <row r="28" spans="1:3" ht="15" customHeight="1" outlineLevel="1">
      <c r="A28" s="61" t="s">
        <v>7</v>
      </c>
      <c r="B28" s="62">
        <v>690477.09</v>
      </c>
      <c r="C28" s="63">
        <f>B28/$B$29</f>
        <v>0.0006803681601041763</v>
      </c>
    </row>
    <row r="29" spans="1:3" ht="15" customHeight="1" outlineLevel="1" thickBot="1">
      <c r="A29" s="67" t="s">
        <v>6</v>
      </c>
      <c r="B29" s="65">
        <f>SUM(B24:B28)</f>
        <v>1014858029.0622003</v>
      </c>
      <c r="C29" s="68">
        <f>SUM(C24:C28)</f>
        <v>1</v>
      </c>
    </row>
    <row r="30" ht="12.75">
      <c r="C30" s="335"/>
    </row>
  </sheetData>
  <sheetProtection/>
  <mergeCells count="5">
    <mergeCell ref="A1:C1"/>
    <mergeCell ref="A2:C2"/>
    <mergeCell ref="A12:C12"/>
    <mergeCell ref="A22:C2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5.140625" style="0" customWidth="1"/>
    <col min="2" max="3" width="14.00390625" style="0" customWidth="1"/>
    <col min="4" max="4" width="3.00390625" style="0" customWidth="1"/>
    <col min="5" max="5" width="44.00390625" style="0" customWidth="1"/>
    <col min="6" max="7" width="10.8515625" style="0" customWidth="1"/>
    <col min="8" max="12" width="13.00390625" style="292" customWidth="1"/>
    <col min="13" max="13" width="8.8515625" style="14" customWidth="1"/>
    <col min="14" max="15" width="11.8515625" style="14" customWidth="1"/>
    <col min="16" max="26" width="9.140625" style="14" customWidth="1"/>
    <col min="27" max="27" width="16.8515625" style="14" customWidth="1"/>
    <col min="28" max="16384" width="9.140625" style="14" customWidth="1"/>
  </cols>
  <sheetData>
    <row r="1" s="500" customFormat="1" ht="21.75" customHeight="1" thickBot="1">
      <c r="A1" s="500" t="s">
        <v>144</v>
      </c>
    </row>
    <row r="2" spans="1:12" ht="33" customHeight="1" thickBot="1">
      <c r="A2" s="106" t="s">
        <v>66</v>
      </c>
      <c r="B2" s="42" t="s">
        <v>191</v>
      </c>
      <c r="C2" s="83" t="s">
        <v>106</v>
      </c>
      <c r="D2" s="76"/>
      <c r="E2" s="151" t="s">
        <v>66</v>
      </c>
      <c r="F2" s="42" t="s">
        <v>191</v>
      </c>
      <c r="G2" s="83" t="s">
        <v>106</v>
      </c>
      <c r="H2" s="14"/>
      <c r="I2" s="14"/>
      <c r="J2" s="14"/>
      <c r="K2" s="14"/>
      <c r="L2" s="14"/>
    </row>
    <row r="3" spans="1:12" ht="18.75" customHeight="1">
      <c r="A3" s="424" t="s">
        <v>46</v>
      </c>
      <c r="B3" s="421">
        <v>0.5269924564838933</v>
      </c>
      <c r="C3" s="421">
        <v>1.3111784090701626</v>
      </c>
      <c r="D3" s="289"/>
      <c r="E3" s="144" t="s">
        <v>204</v>
      </c>
      <c r="F3" s="421">
        <v>-0.07018523624403432</v>
      </c>
      <c r="G3" s="422">
        <v>-0.18495957092957016</v>
      </c>
      <c r="H3" s="14"/>
      <c r="I3" s="14"/>
      <c r="J3" s="14"/>
      <c r="K3" s="14"/>
      <c r="L3" s="14"/>
    </row>
    <row r="4" spans="1:12" ht="18.75" customHeight="1">
      <c r="A4" s="145" t="s">
        <v>48</v>
      </c>
      <c r="B4" s="152">
        <v>0.4885777870968053</v>
      </c>
      <c r="C4" s="153">
        <v>1.011695334421765</v>
      </c>
      <c r="D4" s="289"/>
      <c r="E4" s="145" t="s">
        <v>44</v>
      </c>
      <c r="F4" s="154">
        <v>-0.010142262653633938</v>
      </c>
      <c r="G4" s="280">
        <v>0.0030400502098615334</v>
      </c>
      <c r="H4" s="14"/>
      <c r="I4" s="14"/>
      <c r="J4" s="14"/>
      <c r="K4" s="14"/>
      <c r="L4" s="14"/>
    </row>
    <row r="5" spans="1:12" ht="18.75" customHeight="1">
      <c r="A5" s="71" t="s">
        <v>205</v>
      </c>
      <c r="B5" s="282">
        <v>0.4154793441683968</v>
      </c>
      <c r="C5" s="154">
        <v>0.9334963325183374</v>
      </c>
      <c r="D5" s="289"/>
      <c r="E5" s="146" t="s">
        <v>86</v>
      </c>
      <c r="F5" s="283">
        <v>0.014690373281886293</v>
      </c>
      <c r="G5" s="281">
        <v>0.019566472824913417</v>
      </c>
      <c r="H5" s="14"/>
      <c r="I5" s="14"/>
      <c r="J5" s="14"/>
      <c r="K5" s="14"/>
      <c r="L5" s="14"/>
    </row>
    <row r="6" spans="1:12" ht="18.75" customHeight="1">
      <c r="A6" s="145" t="s">
        <v>47</v>
      </c>
      <c r="B6" s="152">
        <v>0.35095034675883774</v>
      </c>
      <c r="C6" s="153">
        <v>0.8235448315779657</v>
      </c>
      <c r="D6" s="289"/>
      <c r="E6" s="146" t="s">
        <v>203</v>
      </c>
      <c r="F6" s="281">
        <v>0.02291139400187447</v>
      </c>
      <c r="G6" s="281" t="s">
        <v>88</v>
      </c>
      <c r="H6" s="14"/>
      <c r="I6" s="14"/>
      <c r="J6" s="14"/>
      <c r="K6" s="14"/>
      <c r="L6" s="14"/>
    </row>
    <row r="7" spans="1:12" ht="18.75" customHeight="1">
      <c r="A7" s="145" t="s">
        <v>206</v>
      </c>
      <c r="B7" s="153">
        <v>0.20289244399999973</v>
      </c>
      <c r="C7" s="153">
        <v>0.4580312445891215</v>
      </c>
      <c r="D7" s="289"/>
      <c r="E7" s="145" t="s">
        <v>1</v>
      </c>
      <c r="F7" s="282">
        <v>0.02435979478794817</v>
      </c>
      <c r="G7" s="280">
        <v>0.024227046994469426</v>
      </c>
      <c r="H7" s="46"/>
      <c r="I7" s="15"/>
      <c r="J7" s="14"/>
      <c r="K7" s="14"/>
      <c r="L7" s="14"/>
    </row>
    <row r="8" spans="1:12" ht="18.75" customHeight="1">
      <c r="A8" s="146" t="s">
        <v>78</v>
      </c>
      <c r="B8" s="417">
        <v>0.13587573487241122</v>
      </c>
      <c r="C8" s="281" t="s">
        <v>88</v>
      </c>
      <c r="D8" s="289"/>
      <c r="E8" s="146" t="s">
        <v>77</v>
      </c>
      <c r="F8" s="417">
        <v>0.03771616742653255</v>
      </c>
      <c r="G8" s="417">
        <v>0.033780798881138274</v>
      </c>
      <c r="H8" s="46"/>
      <c r="I8" s="15"/>
      <c r="J8" s="14"/>
      <c r="K8" s="14"/>
      <c r="L8" s="14"/>
    </row>
    <row r="9" spans="1:12" ht="18.75" customHeight="1">
      <c r="A9" s="145" t="s">
        <v>45</v>
      </c>
      <c r="B9" s="152">
        <v>0.06957510596505734</v>
      </c>
      <c r="C9" s="153">
        <v>0.1209708001516876</v>
      </c>
      <c r="D9" s="289"/>
      <c r="E9" s="146" t="s">
        <v>202</v>
      </c>
      <c r="F9" s="416">
        <v>0.04804222354990359</v>
      </c>
      <c r="G9" s="281" t="s">
        <v>88</v>
      </c>
      <c r="H9" s="14"/>
      <c r="I9" s="14"/>
      <c r="J9" s="14"/>
      <c r="K9" s="14"/>
      <c r="L9" s="14"/>
    </row>
    <row r="10" spans="1:12" ht="18.75" customHeight="1">
      <c r="A10" s="146" t="s">
        <v>115</v>
      </c>
      <c r="B10" s="281">
        <v>0.06734405023119962</v>
      </c>
      <c r="C10" s="423">
        <v>0.08538964556947426</v>
      </c>
      <c r="D10" s="289"/>
      <c r="E10" s="145" t="s">
        <v>207</v>
      </c>
      <c r="F10" s="152">
        <v>0.05671232876712329</v>
      </c>
      <c r="G10" s="155">
        <v>0.2</v>
      </c>
      <c r="H10" s="14"/>
      <c r="I10" s="14"/>
      <c r="J10" s="14"/>
      <c r="K10" s="14"/>
      <c r="L10" s="14"/>
    </row>
    <row r="11" spans="1:12" ht="18.75" customHeight="1">
      <c r="A11" s="145" t="s">
        <v>0</v>
      </c>
      <c r="B11" s="282">
        <v>0.06657897745216275</v>
      </c>
      <c r="C11" s="290">
        <v>0.11561152596243551</v>
      </c>
      <c r="D11" s="289"/>
      <c r="E11" s="145" t="s">
        <v>76</v>
      </c>
      <c r="F11" s="282">
        <v>0.061358263800537396</v>
      </c>
      <c r="G11" s="290">
        <v>0.261448182667982</v>
      </c>
      <c r="H11" s="14"/>
      <c r="I11" s="14"/>
      <c r="J11" s="14"/>
      <c r="K11" s="14"/>
      <c r="L11" s="14"/>
    </row>
    <row r="12" spans="1:12" ht="18.75" customHeight="1">
      <c r="A12" s="145" t="s">
        <v>76</v>
      </c>
      <c r="B12" s="282">
        <v>0.061358263800537396</v>
      </c>
      <c r="C12" s="280">
        <v>0.261448182667982</v>
      </c>
      <c r="D12" s="289"/>
      <c r="E12" s="145" t="s">
        <v>0</v>
      </c>
      <c r="F12" s="282">
        <v>0.06657897745216275</v>
      </c>
      <c r="G12" s="280">
        <v>0.11561152596243551</v>
      </c>
      <c r="H12" s="14"/>
      <c r="I12" s="14"/>
      <c r="J12" s="14"/>
      <c r="K12" s="14"/>
      <c r="L12" s="14"/>
    </row>
    <row r="13" spans="1:12" ht="18.75" customHeight="1">
      <c r="A13" s="145" t="s">
        <v>207</v>
      </c>
      <c r="B13" s="152">
        <v>0.05671232876712329</v>
      </c>
      <c r="C13" s="153">
        <v>0.2</v>
      </c>
      <c r="D13" s="289"/>
      <c r="E13" s="146" t="s">
        <v>115</v>
      </c>
      <c r="F13" s="281">
        <v>0.06734405023119962</v>
      </c>
      <c r="G13" s="281">
        <v>0.08538964556947426</v>
      </c>
      <c r="H13" s="14"/>
      <c r="I13" s="14"/>
      <c r="L13" s="14"/>
    </row>
    <row r="14" spans="1:12" ht="18.75" customHeight="1">
      <c r="A14" s="146" t="s">
        <v>202</v>
      </c>
      <c r="B14" s="416">
        <v>0.04804222354990359</v>
      </c>
      <c r="C14" s="281" t="s">
        <v>88</v>
      </c>
      <c r="D14" s="289"/>
      <c r="E14" s="145" t="s">
        <v>45</v>
      </c>
      <c r="F14" s="152">
        <v>0.06957510596505734</v>
      </c>
      <c r="G14" s="153">
        <v>0.1209708001516876</v>
      </c>
      <c r="H14" s="14"/>
      <c r="I14" s="14"/>
      <c r="J14" s="14"/>
      <c r="K14" s="14"/>
      <c r="L14" s="14"/>
    </row>
    <row r="15" spans="1:12" ht="18.75" customHeight="1">
      <c r="A15" s="146" t="s">
        <v>77</v>
      </c>
      <c r="B15" s="417">
        <v>0.03771616742653255</v>
      </c>
      <c r="C15" s="425">
        <v>0.033780798881138274</v>
      </c>
      <c r="D15" s="289"/>
      <c r="E15" s="146" t="s">
        <v>78</v>
      </c>
      <c r="F15" s="417">
        <v>0.13587573487241122</v>
      </c>
      <c r="G15" s="423" t="s">
        <v>88</v>
      </c>
      <c r="H15" s="14"/>
      <c r="I15" s="14"/>
      <c r="J15" s="14"/>
      <c r="K15" s="14"/>
      <c r="L15" s="14"/>
    </row>
    <row r="16" spans="1:12" ht="18.75" customHeight="1">
      <c r="A16" s="145" t="s">
        <v>1</v>
      </c>
      <c r="B16" s="282">
        <v>0.02435979478794817</v>
      </c>
      <c r="C16" s="280">
        <v>0.024227046994469426</v>
      </c>
      <c r="D16" s="289"/>
      <c r="E16" s="145" t="s">
        <v>206</v>
      </c>
      <c r="F16" s="153">
        <v>0.20289244399999973</v>
      </c>
      <c r="G16" s="153">
        <v>0.4580312445891215</v>
      </c>
      <c r="H16" s="14"/>
      <c r="I16" s="15"/>
      <c r="J16" s="14"/>
      <c r="K16" s="14"/>
      <c r="L16" s="14"/>
    </row>
    <row r="17" spans="1:9" ht="18.75" customHeight="1">
      <c r="A17" s="146" t="s">
        <v>203</v>
      </c>
      <c r="B17" s="281">
        <v>0.02291139400187447</v>
      </c>
      <c r="C17" s="281" t="s">
        <v>88</v>
      </c>
      <c r="D17" s="291"/>
      <c r="E17" s="145" t="s">
        <v>47</v>
      </c>
      <c r="F17" s="152">
        <v>0.35095034675883774</v>
      </c>
      <c r="G17" s="153">
        <v>0.8235448315779657</v>
      </c>
      <c r="H17" s="14"/>
      <c r="I17" s="14"/>
    </row>
    <row r="18" spans="1:9" ht="18.75" customHeight="1">
      <c r="A18" s="146" t="s">
        <v>86</v>
      </c>
      <c r="B18" s="283">
        <v>0.014690373281886293</v>
      </c>
      <c r="C18" s="281">
        <v>0.019566472824913417</v>
      </c>
      <c r="D18" s="292"/>
      <c r="E18" s="71" t="s">
        <v>205</v>
      </c>
      <c r="F18" s="282">
        <v>0.4154793441683968</v>
      </c>
      <c r="G18" s="154">
        <v>0.9334963325183374</v>
      </c>
      <c r="H18" s="14"/>
      <c r="I18" s="14"/>
    </row>
    <row r="19" spans="1:9" ht="18.75" customHeight="1">
      <c r="A19" s="145" t="s">
        <v>44</v>
      </c>
      <c r="B19" s="154">
        <v>-0.010142262653633938</v>
      </c>
      <c r="C19" s="280">
        <v>0.0030400502098615334</v>
      </c>
      <c r="D19" s="292"/>
      <c r="E19" s="145" t="s">
        <v>48</v>
      </c>
      <c r="F19" s="152">
        <v>0.4885777870968053</v>
      </c>
      <c r="G19" s="153">
        <v>1.011695334421765</v>
      </c>
      <c r="H19" s="14"/>
      <c r="I19" s="14"/>
    </row>
    <row r="20" spans="1:9" ht="18.75" customHeight="1">
      <c r="A20" s="145" t="s">
        <v>204</v>
      </c>
      <c r="B20" s="152">
        <v>-0.07018523624403432</v>
      </c>
      <c r="C20" s="153">
        <v>-0.18495957092957016</v>
      </c>
      <c r="E20" s="71" t="s">
        <v>46</v>
      </c>
      <c r="F20" s="152">
        <v>0.5269924564838933</v>
      </c>
      <c r="G20" s="152">
        <v>1.3111784090701626</v>
      </c>
      <c r="H20" s="14"/>
      <c r="I20" s="14"/>
    </row>
    <row r="21" spans="1:9" ht="18.75" customHeight="1" thickBot="1">
      <c r="A21" s="418" t="s">
        <v>87</v>
      </c>
      <c r="B21" s="419" t="s">
        <v>88</v>
      </c>
      <c r="C21" s="420" t="s">
        <v>88</v>
      </c>
      <c r="E21" s="418" t="s">
        <v>87</v>
      </c>
      <c r="F21" s="419" t="s">
        <v>88</v>
      </c>
      <c r="G21" s="420" t="s">
        <v>88</v>
      </c>
      <c r="H21" s="14"/>
      <c r="I21" s="14"/>
    </row>
    <row r="22" spans="1:12" ht="12.75">
      <c r="A22" s="48" t="s">
        <v>146</v>
      </c>
      <c r="B22" s="47"/>
      <c r="C22" s="47"/>
      <c r="H22" s="14"/>
      <c r="I22" s="14"/>
      <c r="J22" s="14"/>
      <c r="K22" s="14"/>
      <c r="L22" s="14"/>
    </row>
    <row r="23" spans="1:12" ht="12.75">
      <c r="A23" s="48" t="s">
        <v>113</v>
      </c>
      <c r="H23" s="14"/>
      <c r="I23" s="14"/>
      <c r="J23" s="14"/>
      <c r="K23" s="14"/>
      <c r="L23" s="14"/>
    </row>
    <row r="24" spans="1:12" ht="12.75">
      <c r="A24" s="48" t="s">
        <v>114</v>
      </c>
      <c r="H24" s="14"/>
      <c r="I24" s="14"/>
      <c r="J24" s="14"/>
      <c r="K24" s="14"/>
      <c r="L24" s="14"/>
    </row>
    <row r="25" spans="1:12" ht="18.75" customHeight="1">
      <c r="A25" s="150"/>
      <c r="H25" s="14"/>
      <c r="I25" s="14"/>
      <c r="J25" s="14"/>
      <c r="K25" s="14"/>
      <c r="L25" s="14"/>
    </row>
    <row r="32" ht="12.75">
      <c r="D32" s="147"/>
    </row>
  </sheetData>
  <sheetProtection/>
  <mergeCells count="1"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zoomScalePageLayoutView="0" workbookViewId="0" topLeftCell="A1">
      <selection activeCell="D4" sqref="D4"/>
    </sheetView>
  </sheetViews>
  <sheetFormatPr defaultColWidth="9.140625" defaultRowHeight="12.75" outlineLevelRow="1"/>
  <cols>
    <col min="1" max="1" width="14.8515625" style="159" customWidth="1"/>
    <col min="2" max="2" width="15.7109375" style="159" customWidth="1"/>
    <col min="3" max="3" width="17.421875" style="159" customWidth="1"/>
    <col min="4" max="4" width="17.28125" style="159" customWidth="1"/>
    <col min="5" max="5" width="21.57421875" style="159" customWidth="1"/>
    <col min="6" max="6" width="18.421875" style="159" customWidth="1"/>
    <col min="7" max="7" width="15.7109375" style="159" customWidth="1"/>
    <col min="8" max="8" width="17.421875" style="159" customWidth="1"/>
    <col min="9" max="9" width="16.8515625" style="159" customWidth="1"/>
    <col min="10" max="10" width="18.7109375" style="159" customWidth="1"/>
    <col min="11" max="11" width="18.28125" style="159" customWidth="1"/>
    <col min="12" max="12" width="11.28125" style="159" bestFit="1" customWidth="1"/>
    <col min="13" max="13" width="10.140625" style="159" bestFit="1" customWidth="1"/>
    <col min="14" max="14" width="10.00390625" style="159" bestFit="1" customWidth="1"/>
    <col min="15" max="16384" width="9.140625" style="159" customWidth="1"/>
  </cols>
  <sheetData>
    <row r="1" s="501" customFormat="1" ht="23.25" customHeight="1">
      <c r="A1" s="501" t="s">
        <v>185</v>
      </c>
    </row>
    <row r="2" s="514" customFormat="1" ht="7.5" customHeight="1"/>
    <row r="3" s="515" customFormat="1" ht="15.75" thickBot="1">
      <c r="A3" s="515" t="s">
        <v>117</v>
      </c>
    </row>
    <row r="4" spans="1:6" ht="27" customHeight="1" thickBot="1">
      <c r="A4" s="156" t="s">
        <v>118</v>
      </c>
      <c r="B4" s="157">
        <v>41729</v>
      </c>
      <c r="C4" s="157">
        <v>42004</v>
      </c>
      <c r="D4" s="157">
        <v>42094</v>
      </c>
      <c r="E4" s="158" t="s">
        <v>154</v>
      </c>
      <c r="F4" s="158" t="s">
        <v>159</v>
      </c>
    </row>
    <row r="5" spans="1:6" ht="15" customHeight="1">
      <c r="A5" s="160" t="s">
        <v>14</v>
      </c>
      <c r="B5" s="161">
        <v>61</v>
      </c>
      <c r="C5" s="161">
        <v>59</v>
      </c>
      <c r="D5" s="161">
        <v>59</v>
      </c>
      <c r="E5" s="162">
        <f>D5/C5-1</f>
        <v>0</v>
      </c>
      <c r="F5" s="338">
        <f>D5/B5-1</f>
        <v>-0.032786885245901676</v>
      </c>
    </row>
    <row r="6" spans="1:6" ht="15" customHeight="1">
      <c r="A6" s="163" t="s">
        <v>119</v>
      </c>
      <c r="B6" s="164">
        <v>8</v>
      </c>
      <c r="C6" s="164">
        <v>8</v>
      </c>
      <c r="D6" s="164">
        <v>8</v>
      </c>
      <c r="E6" s="165">
        <f>D6/C6-1</f>
        <v>0</v>
      </c>
      <c r="F6" s="339">
        <f>D6/B6-1</f>
        <v>0</v>
      </c>
    </row>
    <row r="7" spans="1:6" ht="15" customHeight="1">
      <c r="A7" s="163" t="s">
        <v>120</v>
      </c>
      <c r="B7" s="164">
        <v>7</v>
      </c>
      <c r="C7" s="164">
        <v>7</v>
      </c>
      <c r="D7" s="164">
        <v>6</v>
      </c>
      <c r="E7" s="165">
        <f>D7/C7-1</f>
        <v>-0.1428571428571429</v>
      </c>
      <c r="F7" s="339">
        <f>D7/B7-1</f>
        <v>-0.1428571428571429</v>
      </c>
    </row>
    <row r="8" spans="1:6" ht="15" customHeight="1" thickBot="1">
      <c r="A8" s="166" t="s">
        <v>6</v>
      </c>
      <c r="B8" s="167">
        <f>SUM(B5:B7)</f>
        <v>76</v>
      </c>
      <c r="C8" s="167">
        <f>SUM(C5:C7)</f>
        <v>74</v>
      </c>
      <c r="D8" s="167">
        <f>SUM(D5:D7)</f>
        <v>73</v>
      </c>
      <c r="E8" s="168">
        <f>D8/C8-1</f>
        <v>-0.013513513513513487</v>
      </c>
      <c r="F8" s="340">
        <f>D8/B8-1</f>
        <v>-0.03947368421052633</v>
      </c>
    </row>
    <row r="9" s="516" customFormat="1" ht="7.5" customHeight="1"/>
    <row r="10" s="515" customFormat="1" ht="15.75" thickBot="1">
      <c r="A10" s="515" t="s">
        <v>121</v>
      </c>
    </row>
    <row r="11" spans="1:9" ht="17.25" customHeight="1">
      <c r="A11" s="518" t="s">
        <v>118</v>
      </c>
      <c r="B11" s="508">
        <v>41729</v>
      </c>
      <c r="C11" s="510"/>
      <c r="D11" s="508">
        <v>42004</v>
      </c>
      <c r="E11" s="509"/>
      <c r="F11" s="508">
        <v>42094</v>
      </c>
      <c r="G11" s="509"/>
      <c r="H11" s="504" t="s">
        <v>154</v>
      </c>
      <c r="I11" s="506" t="s">
        <v>159</v>
      </c>
    </row>
    <row r="12" spans="1:9" ht="66" customHeight="1" thickBot="1">
      <c r="A12" s="519"/>
      <c r="B12" s="169" t="s">
        <v>122</v>
      </c>
      <c r="C12" s="170" t="s">
        <v>123</v>
      </c>
      <c r="D12" s="169" t="s">
        <v>122</v>
      </c>
      <c r="E12" s="170" t="s">
        <v>123</v>
      </c>
      <c r="F12" s="169" t="s">
        <v>122</v>
      </c>
      <c r="G12" s="170" t="s">
        <v>123</v>
      </c>
      <c r="H12" s="505"/>
      <c r="I12" s="507"/>
    </row>
    <row r="13" spans="1:9" ht="15" customHeight="1">
      <c r="A13" s="171" t="s">
        <v>14</v>
      </c>
      <c r="B13" s="172">
        <v>545767304.2004999</v>
      </c>
      <c r="C13" s="161">
        <v>61</v>
      </c>
      <c r="D13" s="172">
        <v>591982424.1845001</v>
      </c>
      <c r="E13" s="173">
        <v>58</v>
      </c>
      <c r="F13" s="172">
        <v>657791791.6990999</v>
      </c>
      <c r="G13" s="173">
        <v>58</v>
      </c>
      <c r="H13" s="174">
        <f>F13/D13-1</f>
        <v>0.11116777259942667</v>
      </c>
      <c r="I13" s="174">
        <f>F13/B13-1</f>
        <v>0.2052605325317276</v>
      </c>
    </row>
    <row r="14" spans="1:9" ht="15" customHeight="1">
      <c r="A14" s="163" t="s">
        <v>119</v>
      </c>
      <c r="B14" s="175">
        <v>127162647.06830001</v>
      </c>
      <c r="C14" s="164">
        <v>8</v>
      </c>
      <c r="D14" s="175">
        <v>138107602.38520002</v>
      </c>
      <c r="E14" s="175">
        <v>7</v>
      </c>
      <c r="F14" s="175">
        <v>130250387.41499999</v>
      </c>
      <c r="G14" s="175">
        <v>8</v>
      </c>
      <c r="H14" s="165">
        <f>F14/D14-1</f>
        <v>-0.05689198012637453</v>
      </c>
      <c r="I14" s="165">
        <f>F14/B14-1</f>
        <v>0.024281818740699235</v>
      </c>
    </row>
    <row r="15" spans="1:9" ht="15" customHeight="1">
      <c r="A15" s="163" t="s">
        <v>120</v>
      </c>
      <c r="B15" s="175">
        <v>100533784.02690001</v>
      </c>
      <c r="C15" s="164">
        <v>7</v>
      </c>
      <c r="D15" s="175">
        <v>108750785.61640002</v>
      </c>
      <c r="E15" s="175">
        <v>7</v>
      </c>
      <c r="F15" s="175">
        <v>110086115.77170001</v>
      </c>
      <c r="G15" s="175">
        <v>6</v>
      </c>
      <c r="H15" s="165">
        <f>F15/D15-1</f>
        <v>0.012278809276929259</v>
      </c>
      <c r="I15" s="165">
        <f>F15/B15-1</f>
        <v>0.0950161364884472</v>
      </c>
    </row>
    <row r="16" spans="1:9" ht="15" customHeight="1" thickBot="1">
      <c r="A16" s="166" t="s">
        <v>6</v>
      </c>
      <c r="B16" s="176">
        <f aca="true" t="shared" si="0" ref="B16:G16">SUM(B13:B15)</f>
        <v>773463735.2957</v>
      </c>
      <c r="C16" s="176">
        <f t="shared" si="0"/>
        <v>76</v>
      </c>
      <c r="D16" s="176">
        <f t="shared" si="0"/>
        <v>838840812.1861001</v>
      </c>
      <c r="E16" s="176">
        <f t="shared" si="0"/>
        <v>72</v>
      </c>
      <c r="F16" s="176">
        <f t="shared" si="0"/>
        <v>898128294.8857999</v>
      </c>
      <c r="G16" s="176">
        <f t="shared" si="0"/>
        <v>72</v>
      </c>
      <c r="H16" s="168">
        <f>F16/D16-1</f>
        <v>0.0706778709838769</v>
      </c>
      <c r="I16" s="168">
        <f>F16/B16-1</f>
        <v>0.16117699369892224</v>
      </c>
    </row>
    <row r="21" ht="12.75">
      <c r="I21" s="178"/>
    </row>
    <row r="22" ht="12.75">
      <c r="I22" s="178"/>
    </row>
    <row r="23" ht="12.75">
      <c r="I23" s="178"/>
    </row>
    <row r="33" s="512" customFormat="1" ht="8.25" customHeight="1"/>
    <row r="34" s="517" customFormat="1" ht="15">
      <c r="A34" s="517" t="s">
        <v>124</v>
      </c>
    </row>
    <row r="35" s="512" customFormat="1" ht="7.5" customHeight="1"/>
    <row r="36" s="503" customFormat="1" ht="15" customHeight="1" thickBot="1">
      <c r="A36" s="503">
        <v>42094</v>
      </c>
    </row>
    <row r="37" spans="1:11" ht="27" customHeight="1" thickBot="1">
      <c r="A37" s="156" t="s">
        <v>118</v>
      </c>
      <c r="B37" s="157" t="s">
        <v>60</v>
      </c>
      <c r="C37" s="157" t="s">
        <v>116</v>
      </c>
      <c r="D37" s="157" t="s">
        <v>61</v>
      </c>
      <c r="E37" s="157" t="s">
        <v>16</v>
      </c>
      <c r="F37" s="158" t="s">
        <v>15</v>
      </c>
      <c r="H37" s="158" t="s">
        <v>186</v>
      </c>
      <c r="I37" s="158" t="s">
        <v>187</v>
      </c>
      <c r="J37" s="158" t="s">
        <v>188</v>
      </c>
      <c r="K37" s="158" t="s">
        <v>189</v>
      </c>
    </row>
    <row r="38" spans="1:11" ht="15" customHeight="1">
      <c r="A38" s="160" t="s">
        <v>14</v>
      </c>
      <c r="B38" s="177">
        <v>337666753.07060003</v>
      </c>
      <c r="C38" s="177">
        <v>283711228.9099999</v>
      </c>
      <c r="D38" s="177">
        <v>16150037.128500002</v>
      </c>
      <c r="E38" s="177">
        <v>13881950.97</v>
      </c>
      <c r="F38" s="172">
        <v>6381821.62</v>
      </c>
      <c r="H38" s="177">
        <f>B38-B45</f>
        <v>7301416.024500012</v>
      </c>
      <c r="I38" s="172">
        <f>B38-B52</f>
        <v>67943017.6335001</v>
      </c>
      <c r="J38" s="341">
        <f>C38-C45</f>
        <v>54156178.839999884</v>
      </c>
      <c r="K38" s="342">
        <f>C38-C52</f>
        <v>40975657.30999985</v>
      </c>
    </row>
    <row r="39" spans="1:11" ht="15" customHeight="1">
      <c r="A39" s="163" t="s">
        <v>119</v>
      </c>
      <c r="B39" s="177">
        <v>73734948.075</v>
      </c>
      <c r="C39" s="177">
        <v>54195485.209999986</v>
      </c>
      <c r="D39" s="177">
        <v>1797355.86</v>
      </c>
      <c r="E39" s="177">
        <v>0</v>
      </c>
      <c r="F39" s="172">
        <v>522598.27</v>
      </c>
      <c r="H39" s="177">
        <f>B39-B46</f>
        <v>5630602.522</v>
      </c>
      <c r="I39" s="172">
        <f>B39-B53</f>
        <v>7133070.5167</v>
      </c>
      <c r="J39" s="341">
        <f>C39-C46</f>
        <v>-13129952.610000022</v>
      </c>
      <c r="K39" s="342">
        <f>C39-C53</f>
        <v>-3965408.4200000092</v>
      </c>
    </row>
    <row r="40" spans="1:11" ht="15" customHeight="1">
      <c r="A40" s="163" t="s">
        <v>120</v>
      </c>
      <c r="B40" s="177">
        <v>80172754.9817</v>
      </c>
      <c r="C40" s="177">
        <v>21062421.95</v>
      </c>
      <c r="D40" s="177">
        <v>0</v>
      </c>
      <c r="E40" s="177">
        <v>5050938.84</v>
      </c>
      <c r="F40" s="172">
        <v>3800000</v>
      </c>
      <c r="H40" s="177">
        <f>B40-B47</f>
        <v>911101.0152999908</v>
      </c>
      <c r="I40" s="172">
        <f>B40-B54</f>
        <v>11112508.694800004</v>
      </c>
      <c r="J40" s="341">
        <f>C40-C47</f>
        <v>424229.1400000006</v>
      </c>
      <c r="K40" s="342">
        <f>C40-C54</f>
        <v>-2060176.950000003</v>
      </c>
    </row>
    <row r="41" spans="1:11" ht="15" customHeight="1" thickBot="1">
      <c r="A41" s="166" t="s">
        <v>6</v>
      </c>
      <c r="B41" s="167">
        <f>SUM(B38:B40)</f>
        <v>491574456.1273</v>
      </c>
      <c r="C41" s="167">
        <f>SUM(C38:C40)</f>
        <v>358969136.0699999</v>
      </c>
      <c r="D41" s="167">
        <f>SUM(D38:D40)</f>
        <v>17947392.988500003</v>
      </c>
      <c r="E41" s="167">
        <f>SUM(E38:E40)</f>
        <v>18932889.810000002</v>
      </c>
      <c r="F41" s="179">
        <f>SUM(F38:F40)</f>
        <v>10704419.89</v>
      </c>
      <c r="H41" s="167">
        <f>B41-B48</f>
        <v>13843119.561800003</v>
      </c>
      <c r="I41" s="179">
        <f>B41-B55</f>
        <v>86188596.84500009</v>
      </c>
      <c r="J41" s="343">
        <f>C41-C48</f>
        <v>41450455.369999826</v>
      </c>
      <c r="K41" s="344">
        <f>C41-C55</f>
        <v>34950071.93999988</v>
      </c>
    </row>
    <row r="42" s="512" customFormat="1" ht="7.5" customHeight="1"/>
    <row r="43" s="503" customFormat="1" ht="15" customHeight="1" thickBot="1">
      <c r="A43" s="503">
        <v>42004</v>
      </c>
    </row>
    <row r="44" spans="1:6" ht="27" customHeight="1" outlineLevel="1" thickBot="1">
      <c r="A44" s="156" t="s">
        <v>118</v>
      </c>
      <c r="B44" s="157" t="s">
        <v>60</v>
      </c>
      <c r="C44" s="157" t="s">
        <v>116</v>
      </c>
      <c r="D44" s="157" t="s">
        <v>61</v>
      </c>
      <c r="E44" s="157" t="s">
        <v>16</v>
      </c>
      <c r="F44" s="158" t="s">
        <v>15</v>
      </c>
    </row>
    <row r="45" spans="1:6" ht="15" customHeight="1" outlineLevel="1">
      <c r="A45" s="160" t="s">
        <v>14</v>
      </c>
      <c r="B45" s="177">
        <v>330365337.0461</v>
      </c>
      <c r="C45" s="177">
        <v>229555050.07000002</v>
      </c>
      <c r="D45" s="177">
        <v>12577627.3184</v>
      </c>
      <c r="E45" s="177">
        <v>13656050.97</v>
      </c>
      <c r="F45" s="172">
        <v>5828358.78</v>
      </c>
    </row>
    <row r="46" spans="1:6" ht="15" customHeight="1" outlineLevel="1">
      <c r="A46" s="163" t="s">
        <v>119</v>
      </c>
      <c r="B46" s="177">
        <v>68104345.553</v>
      </c>
      <c r="C46" s="177">
        <v>67325437.82000001</v>
      </c>
      <c r="D46" s="177">
        <v>1968807.9822</v>
      </c>
      <c r="E46" s="177">
        <v>0</v>
      </c>
      <c r="F46" s="172">
        <v>709011.03</v>
      </c>
    </row>
    <row r="47" spans="1:6" ht="15" customHeight="1" outlineLevel="1">
      <c r="A47" s="163" t="s">
        <v>120</v>
      </c>
      <c r="B47" s="177">
        <v>79261653.96640001</v>
      </c>
      <c r="C47" s="177">
        <v>20638192.81</v>
      </c>
      <c r="D47" s="177">
        <v>0</v>
      </c>
      <c r="E47" s="177">
        <v>5050938.84</v>
      </c>
      <c r="F47" s="172">
        <v>3800000</v>
      </c>
    </row>
    <row r="48" spans="1:6" ht="15" customHeight="1" outlineLevel="1" thickBot="1">
      <c r="A48" s="166" t="s">
        <v>6</v>
      </c>
      <c r="B48" s="167">
        <f>SUM(B45:B47)</f>
        <v>477731336.5655</v>
      </c>
      <c r="C48" s="167">
        <f>SUM(C45:C47)</f>
        <v>317518680.70000005</v>
      </c>
      <c r="D48" s="167">
        <f>SUM(D45:D47)</f>
        <v>14546435.3006</v>
      </c>
      <c r="E48" s="167">
        <f>SUM(E45:E47)</f>
        <v>18706989.810000002</v>
      </c>
      <c r="F48" s="179">
        <f>SUM(F45:F47)</f>
        <v>10337369.81</v>
      </c>
    </row>
    <row r="49" s="502" customFormat="1" ht="7.5" customHeight="1"/>
    <row r="50" s="503" customFormat="1" ht="15" customHeight="1" thickBot="1">
      <c r="A50" s="503">
        <v>41729</v>
      </c>
    </row>
    <row r="51" spans="1:6" ht="22.5" customHeight="1" outlineLevel="1" thickBot="1">
      <c r="A51" s="156" t="s">
        <v>118</v>
      </c>
      <c r="B51" s="157" t="s">
        <v>60</v>
      </c>
      <c r="C51" s="157" t="s">
        <v>116</v>
      </c>
      <c r="D51" s="157" t="s">
        <v>61</v>
      </c>
      <c r="E51" s="157" t="s">
        <v>16</v>
      </c>
      <c r="F51" s="158" t="s">
        <v>15</v>
      </c>
    </row>
    <row r="52" spans="1:6" ht="15" customHeight="1" outlineLevel="1">
      <c r="A52" s="160" t="s">
        <v>14</v>
      </c>
      <c r="B52" s="177">
        <v>269723735.43709993</v>
      </c>
      <c r="C52" s="177">
        <v>242735571.60000005</v>
      </c>
      <c r="D52" s="177">
        <v>15180197.2934</v>
      </c>
      <c r="E52" s="177">
        <v>12167006.57</v>
      </c>
      <c r="F52" s="172">
        <v>5960793.3</v>
      </c>
    </row>
    <row r="53" spans="1:6" ht="15" customHeight="1" outlineLevel="1">
      <c r="A53" s="163" t="s">
        <v>119</v>
      </c>
      <c r="B53" s="177">
        <v>66601877.5583</v>
      </c>
      <c r="C53" s="177">
        <v>58160893.629999995</v>
      </c>
      <c r="D53" s="177">
        <v>1626255.04</v>
      </c>
      <c r="E53" s="177">
        <v>0</v>
      </c>
      <c r="F53" s="172">
        <v>773620.84</v>
      </c>
    </row>
    <row r="54" spans="1:6" ht="15" customHeight="1" outlineLevel="1">
      <c r="A54" s="163" t="s">
        <v>120</v>
      </c>
      <c r="B54" s="177">
        <v>69060246.2869</v>
      </c>
      <c r="C54" s="177">
        <v>23122598.900000002</v>
      </c>
      <c r="D54" s="177">
        <v>0</v>
      </c>
      <c r="E54" s="177">
        <v>5050938.84</v>
      </c>
      <c r="F54" s="172">
        <v>3300000</v>
      </c>
    </row>
    <row r="55" spans="1:6" ht="15" customHeight="1" outlineLevel="1" thickBot="1">
      <c r="A55" s="166" t="s">
        <v>6</v>
      </c>
      <c r="B55" s="167">
        <f>SUM(B52:B54)</f>
        <v>405385859.28229994</v>
      </c>
      <c r="C55" s="167">
        <f>SUM(C52:C54)</f>
        <v>324019064.13</v>
      </c>
      <c r="D55" s="167">
        <f>SUM(D52:D54)</f>
        <v>16806452.3334</v>
      </c>
      <c r="E55" s="167">
        <f>SUM(E52:E54)</f>
        <v>17217945.41</v>
      </c>
      <c r="F55" s="179">
        <f>SUM(F52:F54)</f>
        <v>10034414.14</v>
      </c>
    </row>
    <row r="56" s="502" customFormat="1" ht="15" customHeight="1"/>
    <row r="57" s="503" customFormat="1" ht="15" customHeight="1">
      <c r="A57" s="503" t="s">
        <v>124</v>
      </c>
    </row>
    <row r="58" s="511" customFormat="1" ht="15" customHeight="1">
      <c r="A58" s="511" t="s">
        <v>125</v>
      </c>
    </row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5" s="513" customFormat="1" ht="15" customHeight="1">
      <c r="A95" s="513" t="s">
        <v>124</v>
      </c>
    </row>
    <row r="96" s="511" customFormat="1" ht="15" customHeight="1">
      <c r="A96" s="511" t="s">
        <v>126</v>
      </c>
    </row>
    <row r="97" s="503" customFormat="1" ht="15" customHeight="1">
      <c r="A97" s="503">
        <f>A36</f>
        <v>42094</v>
      </c>
    </row>
    <row r="130" ht="13.5" thickBot="1"/>
    <row r="131" spans="1:4" ht="13.5" thickBot="1">
      <c r="A131" s="156" t="s">
        <v>127</v>
      </c>
      <c r="B131" s="157" t="s">
        <v>14</v>
      </c>
      <c r="C131" s="157" t="s">
        <v>119</v>
      </c>
      <c r="D131" s="158" t="s">
        <v>120</v>
      </c>
    </row>
    <row r="132" spans="1:4" ht="27" customHeight="1">
      <c r="A132" s="171" t="s">
        <v>16</v>
      </c>
      <c r="B132" s="180">
        <v>13881950.97</v>
      </c>
      <c r="C132" s="180">
        <v>0</v>
      </c>
      <c r="D132" s="181">
        <v>5050938.84</v>
      </c>
    </row>
    <row r="133" spans="1:4" ht="27" customHeight="1">
      <c r="A133" s="163" t="s">
        <v>116</v>
      </c>
      <c r="B133" s="177">
        <v>283711228.9099999</v>
      </c>
      <c r="C133" s="177">
        <v>54195485.209999986</v>
      </c>
      <c r="D133" s="172">
        <v>21062421.95</v>
      </c>
    </row>
    <row r="134" spans="1:4" ht="27" customHeight="1">
      <c r="A134" s="163" t="s">
        <v>61</v>
      </c>
      <c r="B134" s="177">
        <v>16150037.128500002</v>
      </c>
      <c r="C134" s="177">
        <v>1797355.86</v>
      </c>
      <c r="D134" s="172">
        <v>0</v>
      </c>
    </row>
    <row r="135" spans="1:4" ht="27" customHeight="1">
      <c r="A135" s="182" t="s">
        <v>15</v>
      </c>
      <c r="B135" s="183">
        <v>6381821.62</v>
      </c>
      <c r="C135" s="183">
        <v>522598.27</v>
      </c>
      <c r="D135" s="184">
        <v>3800000</v>
      </c>
    </row>
    <row r="136" spans="1:4" ht="27" customHeight="1">
      <c r="A136" s="185" t="s">
        <v>18</v>
      </c>
      <c r="B136" s="186">
        <v>46173411.841499984</v>
      </c>
      <c r="C136" s="186">
        <v>2825145.8479999998</v>
      </c>
      <c r="D136" s="187">
        <v>31391070.262700003</v>
      </c>
    </row>
    <row r="137" spans="1:4" ht="27" customHeight="1">
      <c r="A137" s="163" t="s">
        <v>8</v>
      </c>
      <c r="B137" s="177">
        <v>75885716.37410001</v>
      </c>
      <c r="C137" s="177">
        <v>5912059.012000001</v>
      </c>
      <c r="D137" s="172">
        <v>32688318.389399998</v>
      </c>
    </row>
    <row r="138" spans="1:4" ht="27" customHeight="1">
      <c r="A138" s="163" t="s">
        <v>128</v>
      </c>
      <c r="B138" s="177">
        <v>0</v>
      </c>
      <c r="C138" s="177">
        <v>5854787.5</v>
      </c>
      <c r="D138" s="172">
        <v>0</v>
      </c>
    </row>
    <row r="139" spans="1:4" ht="27" customHeight="1">
      <c r="A139" s="163" t="s">
        <v>129</v>
      </c>
      <c r="B139" s="177">
        <v>215607624.85500002</v>
      </c>
      <c r="C139" s="177">
        <v>59142955.714999996</v>
      </c>
      <c r="D139" s="172">
        <v>16093366.3296</v>
      </c>
    </row>
    <row r="140" spans="1:5" ht="27" customHeight="1" thickBot="1">
      <c r="A140" s="166" t="s">
        <v>60</v>
      </c>
      <c r="B140" s="167">
        <f>SUM(B136:B139)</f>
        <v>337666753.07060003</v>
      </c>
      <c r="C140" s="167">
        <f>SUM(C136:C139)</f>
        <v>73734948.075</v>
      </c>
      <c r="D140" s="179">
        <f>SUM(D136:D139)</f>
        <v>80172754.9817</v>
      </c>
      <c r="E140" s="188" t="s">
        <v>130</v>
      </c>
    </row>
    <row r="141" spans="2:4" ht="12.75">
      <c r="B141" s="189"/>
      <c r="C141" s="189"/>
      <c r="D141" s="189"/>
    </row>
  </sheetData>
  <sheetProtection/>
  <mergeCells count="25">
    <mergeCell ref="A97:IV97"/>
    <mergeCell ref="A95:IV95"/>
    <mergeCell ref="A96:IV96"/>
    <mergeCell ref="A2:IV2"/>
    <mergeCell ref="A3:IV3"/>
    <mergeCell ref="A9:IV9"/>
    <mergeCell ref="A10:IV10"/>
    <mergeCell ref="A33:IV33"/>
    <mergeCell ref="A34:IV34"/>
    <mergeCell ref="A11:A12"/>
    <mergeCell ref="A57:IV57"/>
    <mergeCell ref="A58:IV58"/>
    <mergeCell ref="A35:IV35"/>
    <mergeCell ref="A36:IV36"/>
    <mergeCell ref="A42:IV42"/>
    <mergeCell ref="A43:IV43"/>
    <mergeCell ref="A1:IV1"/>
    <mergeCell ref="A49:IV49"/>
    <mergeCell ref="A50:IV50"/>
    <mergeCell ref="A56:IV56"/>
    <mergeCell ref="H11:H12"/>
    <mergeCell ref="I11:I12"/>
    <mergeCell ref="D11:E11"/>
    <mergeCell ref="F11:G11"/>
    <mergeCell ref="B11:C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E1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00390625" style="159" customWidth="1"/>
    <col min="2" max="2" width="14.57421875" style="159" customWidth="1"/>
    <col min="3" max="3" width="14.421875" style="159" customWidth="1"/>
    <col min="4" max="4" width="19.140625" style="159" customWidth="1"/>
    <col min="5" max="5" width="16.57421875" style="159" customWidth="1"/>
    <col min="6" max="6" width="13.28125" style="159" customWidth="1"/>
    <col min="7" max="7" width="17.8515625" style="159" customWidth="1"/>
    <col min="8" max="8" width="11.140625" style="159" customWidth="1"/>
    <col min="9" max="9" width="11.140625" style="159" bestFit="1" customWidth="1"/>
    <col min="10" max="10" width="10.140625" style="159" bestFit="1" customWidth="1"/>
    <col min="11" max="12" width="11.140625" style="159" bestFit="1" customWidth="1"/>
    <col min="13" max="16384" width="9.140625" style="159" customWidth="1"/>
  </cols>
  <sheetData>
    <row r="1" s="520" customFormat="1" ht="25.5" customHeight="1" thickBot="1">
      <c r="A1" s="520" t="s">
        <v>190</v>
      </c>
    </row>
    <row r="2" spans="1:5" ht="56.25" customHeight="1" thickBot="1">
      <c r="A2" s="156"/>
      <c r="B2" s="157" t="s">
        <v>131</v>
      </c>
      <c r="C2" s="157" t="s">
        <v>132</v>
      </c>
      <c r="D2" s="157" t="s">
        <v>133</v>
      </c>
      <c r="E2" s="158" t="s">
        <v>137</v>
      </c>
    </row>
    <row r="3" spans="1:5" ht="18.75" customHeight="1">
      <c r="A3" s="193">
        <v>2009</v>
      </c>
      <c r="B3" s="194">
        <v>1</v>
      </c>
      <c r="C3" s="194">
        <v>1</v>
      </c>
      <c r="D3" s="295">
        <v>2.9893384</v>
      </c>
      <c r="E3" s="191" t="s">
        <v>103</v>
      </c>
    </row>
    <row r="4" spans="1:5" ht="18.75" customHeight="1">
      <c r="A4" s="190">
        <v>2010</v>
      </c>
      <c r="B4" s="164">
        <v>2</v>
      </c>
      <c r="C4" s="164">
        <v>2</v>
      </c>
      <c r="D4" s="296">
        <v>14.7314275</v>
      </c>
      <c r="E4" s="192">
        <f>D4/D3-1</f>
        <v>3.927989250062824</v>
      </c>
    </row>
    <row r="5" spans="1:5" ht="18.75" customHeight="1">
      <c r="A5" s="190">
        <v>2011</v>
      </c>
      <c r="B5" s="164">
        <v>4</v>
      </c>
      <c r="C5" s="164">
        <v>3</v>
      </c>
      <c r="D5" s="296">
        <v>51.31810092</v>
      </c>
      <c r="E5" s="192">
        <f>D5/D4-1</f>
        <v>2.483579640873228</v>
      </c>
    </row>
    <row r="6" spans="1:5" s="293" customFormat="1" ht="18.75" customHeight="1">
      <c r="A6" s="190">
        <v>2012</v>
      </c>
      <c r="B6" s="164">
        <v>5</v>
      </c>
      <c r="C6" s="164">
        <v>6</v>
      </c>
      <c r="D6" s="296">
        <v>60.731990249999996</v>
      </c>
      <c r="E6" s="192">
        <f>D6/D5-1</f>
        <v>0.18344188816876428</v>
      </c>
    </row>
    <row r="7" spans="1:5" s="293" customFormat="1" ht="18.75" customHeight="1">
      <c r="A7" s="350">
        <v>2013</v>
      </c>
      <c r="B7" s="351">
        <v>4</v>
      </c>
      <c r="C7" s="351">
        <v>5</v>
      </c>
      <c r="D7" s="352">
        <v>19.89301839</v>
      </c>
      <c r="E7" s="353">
        <f>D7/D6-1</f>
        <v>-0.6724458014942133</v>
      </c>
    </row>
    <row r="8" spans="1:5" s="293" customFormat="1" ht="18.75" customHeight="1">
      <c r="A8" s="354" t="s">
        <v>162</v>
      </c>
      <c r="B8" s="355">
        <v>4</v>
      </c>
      <c r="C8" s="355">
        <v>6</v>
      </c>
      <c r="D8" s="356">
        <v>25.77205646</v>
      </c>
      <c r="E8" s="358" t="s">
        <v>103</v>
      </c>
    </row>
    <row r="9" spans="1:5" s="293" customFormat="1" ht="18.75" customHeight="1">
      <c r="A9" s="354">
        <v>2014</v>
      </c>
      <c r="B9" s="355">
        <v>4</v>
      </c>
      <c r="C9" s="355">
        <v>7</v>
      </c>
      <c r="D9" s="356">
        <v>30.48011016</v>
      </c>
      <c r="E9" s="357">
        <f>D9/D7-1</f>
        <v>0.5322013765051365</v>
      </c>
    </row>
    <row r="10" spans="1:5" s="293" customFormat="1" ht="18.75" customHeight="1" thickBot="1">
      <c r="A10" s="346" t="s">
        <v>178</v>
      </c>
      <c r="B10" s="347">
        <v>4</v>
      </c>
      <c r="C10" s="347">
        <v>7</v>
      </c>
      <c r="D10" s="348">
        <v>33.18860447</v>
      </c>
      <c r="E10" s="349">
        <f>D10/D8-1</f>
        <v>0.2877747851247723</v>
      </c>
    </row>
    <row r="11" s="293" customFormat="1" ht="12.75">
      <c r="A11" s="294" t="s">
        <v>134</v>
      </c>
    </row>
    <row r="12" ht="12.75">
      <c r="A12" s="195" t="s">
        <v>135</v>
      </c>
    </row>
    <row r="13" ht="12.75">
      <c r="A13" s="196" t="s">
        <v>136</v>
      </c>
    </row>
  </sheetData>
  <sheetProtection/>
  <mergeCells count="1">
    <mergeCell ref="A1:IV1"/>
  </mergeCells>
  <hyperlinks>
    <hyperlink ref="A13" r:id="rId1" display="http://www.uaib.com.ua/analituaib/rankings/kua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32"/>
  <sheetViews>
    <sheetView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13.57421875" style="7" customWidth="1"/>
    <col min="2" max="2" width="17.57421875" style="1" customWidth="1"/>
    <col min="3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14" s="452" customFormat="1" ht="24" customHeight="1" thickBot="1">
      <c r="A1" s="451" t="s">
        <v>143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4" ht="28.5" customHeight="1" thickBot="1">
      <c r="A2" s="33"/>
      <c r="B2" s="41" t="s">
        <v>30</v>
      </c>
      <c r="C2" s="41" t="s">
        <v>97</v>
      </c>
      <c r="D2" s="76"/>
    </row>
    <row r="3" spans="1:5" ht="15" customHeight="1" hidden="1" outlineLevel="1">
      <c r="A3" s="199">
        <v>39447</v>
      </c>
      <c r="B3" s="200">
        <v>334</v>
      </c>
      <c r="C3" s="201">
        <v>2.5</v>
      </c>
      <c r="D3" s="4"/>
      <c r="E3" s="50"/>
    </row>
    <row r="4" spans="1:5" ht="16.5" customHeight="1" collapsed="1">
      <c r="A4" s="202">
        <v>39538</v>
      </c>
      <c r="B4" s="203">
        <v>356</v>
      </c>
      <c r="C4" s="204">
        <v>2.8</v>
      </c>
      <c r="D4" s="4"/>
      <c r="E4" s="50"/>
    </row>
    <row r="5" spans="1:5" ht="16.5" customHeight="1" hidden="1" outlineLevel="1">
      <c r="A5" s="202">
        <v>39629</v>
      </c>
      <c r="B5" s="203">
        <v>394</v>
      </c>
      <c r="C5" s="204">
        <v>2.8</v>
      </c>
      <c r="D5" s="4"/>
      <c r="E5" s="50"/>
    </row>
    <row r="6" spans="1:5" ht="16.5" customHeight="1" hidden="1" outlineLevel="1">
      <c r="A6" s="202">
        <v>39721</v>
      </c>
      <c r="B6" s="203">
        <v>404</v>
      </c>
      <c r="C6" s="205">
        <v>2.87</v>
      </c>
      <c r="D6" s="5"/>
      <c r="E6" s="50"/>
    </row>
    <row r="7" spans="1:5" ht="16.5" customHeight="1" hidden="1" outlineLevel="1">
      <c r="A7" s="202">
        <v>39813</v>
      </c>
      <c r="B7" s="203">
        <v>409</v>
      </c>
      <c r="C7" s="205">
        <v>3.04</v>
      </c>
      <c r="D7" s="5"/>
      <c r="E7" s="50"/>
    </row>
    <row r="8" spans="1:5" ht="16.5" customHeight="1" collapsed="1">
      <c r="A8" s="202">
        <v>39903</v>
      </c>
      <c r="B8" s="203">
        <v>409</v>
      </c>
      <c r="C8" s="205">
        <v>3.09</v>
      </c>
      <c r="D8" s="5"/>
      <c r="E8" s="50"/>
    </row>
    <row r="9" spans="1:5" ht="16.5" customHeight="1" hidden="1" outlineLevel="1">
      <c r="A9" s="202">
        <v>39994</v>
      </c>
      <c r="B9" s="203">
        <v>397</v>
      </c>
      <c r="C9" s="205">
        <v>3.17</v>
      </c>
      <c r="D9" s="5"/>
      <c r="E9" s="50"/>
    </row>
    <row r="10" spans="1:5" ht="16.5" customHeight="1" hidden="1" outlineLevel="1">
      <c r="A10" s="202">
        <v>40086</v>
      </c>
      <c r="B10" s="203">
        <v>391</v>
      </c>
      <c r="C10" s="205">
        <v>3.2</v>
      </c>
      <c r="D10" s="5"/>
      <c r="E10" s="50"/>
    </row>
    <row r="11" spans="1:5" ht="16.5" customHeight="1" hidden="1" outlineLevel="1">
      <c r="A11" s="202">
        <v>40178</v>
      </c>
      <c r="B11" s="203">
        <v>380</v>
      </c>
      <c r="C11" s="205">
        <v>3.16</v>
      </c>
      <c r="D11" s="5"/>
      <c r="E11" s="50"/>
    </row>
    <row r="12" spans="1:5" ht="16.5" customHeight="1" collapsed="1">
      <c r="A12" s="202">
        <v>40268</v>
      </c>
      <c r="B12" s="203">
        <v>366</v>
      </c>
      <c r="C12" s="205">
        <v>3.29</v>
      </c>
      <c r="D12" s="5"/>
      <c r="E12" s="50"/>
    </row>
    <row r="13" spans="1:5" ht="16.5" customHeight="1" hidden="1" outlineLevel="1">
      <c r="A13" s="202">
        <v>40359</v>
      </c>
      <c r="B13" s="206">
        <v>357</v>
      </c>
      <c r="C13" s="207">
        <v>3.48</v>
      </c>
      <c r="D13" s="38"/>
      <c r="E13" s="50"/>
    </row>
    <row r="14" spans="1:6" ht="16.5" customHeight="1" hidden="1" outlineLevel="1">
      <c r="A14" s="202">
        <v>40451</v>
      </c>
      <c r="B14" s="203">
        <v>348</v>
      </c>
      <c r="C14" s="207">
        <v>3.64</v>
      </c>
      <c r="D14" s="38"/>
      <c r="E14" s="50"/>
      <c r="F14" s="50">
        <f>C14*B14</f>
        <v>1266.72</v>
      </c>
    </row>
    <row r="15" spans="1:7" ht="16.5" customHeight="1" hidden="1" outlineLevel="1">
      <c r="A15" s="202">
        <v>40543</v>
      </c>
      <c r="B15" s="203">
        <v>339</v>
      </c>
      <c r="C15" s="205">
        <v>3.62</v>
      </c>
      <c r="D15" s="5"/>
      <c r="E15" s="50"/>
      <c r="F15" s="50"/>
      <c r="G15" s="50"/>
    </row>
    <row r="16" spans="1:7" ht="16.5" customHeight="1" collapsed="1">
      <c r="A16" s="202">
        <v>40633</v>
      </c>
      <c r="B16" s="203">
        <v>344</v>
      </c>
      <c r="C16" s="205">
        <f>1328/B16</f>
        <v>3.86046511627907</v>
      </c>
      <c r="D16" s="5"/>
      <c r="E16" s="50"/>
      <c r="G16" s="50"/>
    </row>
    <row r="17" spans="1:7" ht="16.5" customHeight="1" hidden="1" outlineLevel="1">
      <c r="A17" s="202">
        <v>40724</v>
      </c>
      <c r="B17" s="203">
        <v>347</v>
      </c>
      <c r="C17" s="205">
        <f>1375/B17</f>
        <v>3.962536023054755</v>
      </c>
      <c r="D17" s="5"/>
      <c r="E17" s="50"/>
      <c r="G17" s="50"/>
    </row>
    <row r="18" spans="1:7" ht="16.5" customHeight="1" hidden="1" outlineLevel="1">
      <c r="A18" s="202">
        <v>40816</v>
      </c>
      <c r="B18" s="208">
        <v>345</v>
      </c>
      <c r="C18" s="209">
        <f>1415/B18</f>
        <v>4.101449275362318</v>
      </c>
      <c r="D18" s="56"/>
      <c r="E18" s="50"/>
      <c r="G18" s="50"/>
    </row>
    <row r="19" spans="1:7" ht="16.5" customHeight="1" hidden="1" outlineLevel="1">
      <c r="A19" s="202">
        <v>40908</v>
      </c>
      <c r="B19" s="208">
        <v>341</v>
      </c>
      <c r="C19" s="205">
        <f>1451/B19</f>
        <v>4.255131964809384</v>
      </c>
      <c r="D19" s="5"/>
      <c r="E19" s="50"/>
      <c r="G19" s="50"/>
    </row>
    <row r="20" spans="1:4" ht="16.5" customHeight="1" collapsed="1">
      <c r="A20" s="202">
        <v>40999</v>
      </c>
      <c r="B20" s="208">
        <v>344</v>
      </c>
      <c r="C20" s="205">
        <f>1464/B20</f>
        <v>4.255813953488372</v>
      </c>
      <c r="D20" s="54"/>
    </row>
    <row r="21" spans="1:4" ht="16.5" customHeight="1" hidden="1" outlineLevel="1">
      <c r="A21" s="202">
        <v>41090</v>
      </c>
      <c r="B21" s="208">
        <v>340</v>
      </c>
      <c r="C21" s="205">
        <f>1497/B21</f>
        <v>4.402941176470589</v>
      </c>
      <c r="D21" s="54"/>
    </row>
    <row r="22" spans="1:4" ht="16.5" customHeight="1" hidden="1" outlineLevel="1">
      <c r="A22" s="202">
        <v>41182</v>
      </c>
      <c r="B22" s="208">
        <v>344</v>
      </c>
      <c r="C22" s="205">
        <f>1518/B22</f>
        <v>4.412790697674419</v>
      </c>
      <c r="D22" s="54"/>
    </row>
    <row r="23" spans="1:4" ht="16.5" customHeight="1" hidden="1" outlineLevel="1">
      <c r="A23" s="202">
        <v>41274</v>
      </c>
      <c r="B23" s="208">
        <v>353</v>
      </c>
      <c r="C23" s="210">
        <f>1544/B23</f>
        <v>4.373937677053824</v>
      </c>
      <c r="D23" s="54"/>
    </row>
    <row r="24" spans="1:4" ht="16.5" customHeight="1" collapsed="1">
      <c r="A24" s="202">
        <v>41364</v>
      </c>
      <c r="B24" s="203">
        <v>348</v>
      </c>
      <c r="C24" s="210">
        <f>1570/B24</f>
        <v>4.511494252873563</v>
      </c>
      <c r="D24" s="54"/>
    </row>
    <row r="25" spans="1:4" ht="16.5" customHeight="1" hidden="1" outlineLevel="1">
      <c r="A25" s="202">
        <v>41455</v>
      </c>
      <c r="B25" s="203">
        <v>345</v>
      </c>
      <c r="C25" s="205">
        <f>1580/B25</f>
        <v>4.579710144927536</v>
      </c>
      <c r="D25" s="54"/>
    </row>
    <row r="26" spans="1:3" ht="16.5" customHeight="1" hidden="1" outlineLevel="1">
      <c r="A26" s="202">
        <v>41547</v>
      </c>
      <c r="B26" s="203">
        <v>347</v>
      </c>
      <c r="C26" s="210">
        <f>1593/B26</f>
        <v>4.590778097982709</v>
      </c>
    </row>
    <row r="27" spans="1:3" ht="16.5" customHeight="1" hidden="1" outlineLevel="1">
      <c r="A27" s="202">
        <v>41639</v>
      </c>
      <c r="B27" s="203">
        <v>347</v>
      </c>
      <c r="C27" s="210">
        <f>1604/B27</f>
        <v>4.622478386167147</v>
      </c>
    </row>
    <row r="28" spans="1:3" ht="16.5" customHeight="1" collapsed="1">
      <c r="A28" s="202">
        <v>41729</v>
      </c>
      <c r="B28" s="203">
        <v>343</v>
      </c>
      <c r="C28" s="210">
        <f>1597/B28</f>
        <v>4.65597667638484</v>
      </c>
    </row>
    <row r="29" spans="1:3" ht="16.5" customHeight="1" outlineLevel="1">
      <c r="A29" s="202">
        <v>41820</v>
      </c>
      <c r="B29" s="203">
        <v>340</v>
      </c>
      <c r="C29" s="210">
        <f>1591/B29</f>
        <v>4.679411764705883</v>
      </c>
    </row>
    <row r="30" spans="1:3" ht="16.5" customHeight="1" outlineLevel="1">
      <c r="A30" s="202">
        <v>41912</v>
      </c>
      <c r="B30" s="203">
        <v>337</v>
      </c>
      <c r="C30" s="210">
        <f>1586/B30</f>
        <v>4.706231454005935</v>
      </c>
    </row>
    <row r="31" spans="1:3" ht="16.5" customHeight="1" outlineLevel="1">
      <c r="A31" s="202">
        <v>42004</v>
      </c>
      <c r="B31" s="203">
        <v>336</v>
      </c>
      <c r="C31" s="210">
        <f>1569/B31</f>
        <v>4.669642857142857</v>
      </c>
    </row>
    <row r="32" spans="1:3" ht="16.5" customHeight="1" thickBot="1">
      <c r="A32" s="211">
        <v>42094</v>
      </c>
      <c r="B32" s="212">
        <v>330</v>
      </c>
      <c r="C32" s="213">
        <f>1563/B32</f>
        <v>4.736363636363636</v>
      </c>
    </row>
  </sheetData>
  <sheetProtection/>
  <mergeCells count="1"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8515625" style="6" customWidth="1"/>
    <col min="2" max="2" width="11.7109375" style="6" customWidth="1"/>
    <col min="3" max="12" width="10.28125" style="6" customWidth="1"/>
    <col min="13" max="13" width="9.140625" style="6" customWidth="1"/>
    <col min="14" max="14" width="10.140625" style="6" bestFit="1" customWidth="1"/>
    <col min="15" max="15" width="8.7109375" style="6" bestFit="1" customWidth="1"/>
    <col min="16" max="16" width="12.140625" style="6" bestFit="1" customWidth="1"/>
    <col min="17" max="17" width="24.8515625" style="6" bestFit="1" customWidth="1"/>
    <col min="18" max="18" width="9.57421875" style="6" bestFit="1" customWidth="1"/>
    <col min="19" max="16384" width="9.140625" style="6" customWidth="1"/>
  </cols>
  <sheetData>
    <row r="1" spans="1:12" ht="21" customHeight="1" thickBot="1">
      <c r="A1" s="449" t="s">
        <v>111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ht="17.25" customHeight="1">
      <c r="A2" s="453" t="s">
        <v>98</v>
      </c>
      <c r="B2" s="455" t="s">
        <v>6</v>
      </c>
      <c r="C2" s="455" t="s">
        <v>99</v>
      </c>
      <c r="D2" s="455"/>
      <c r="E2" s="455"/>
      <c r="F2" s="455"/>
      <c r="G2" s="455"/>
      <c r="H2" s="455"/>
      <c r="I2" s="455"/>
      <c r="J2" s="455" t="s">
        <v>100</v>
      </c>
      <c r="K2" s="455"/>
      <c r="L2" s="457"/>
    </row>
    <row r="3" spans="1:12" ht="17.25" customHeight="1" thickBot="1">
      <c r="A3" s="454"/>
      <c r="B3" s="456"/>
      <c r="C3" s="148" t="s">
        <v>36</v>
      </c>
      <c r="D3" s="148" t="s">
        <v>101</v>
      </c>
      <c r="E3" s="148" t="s">
        <v>37</v>
      </c>
      <c r="F3" s="148" t="s">
        <v>102</v>
      </c>
      <c r="G3" s="148" t="s">
        <v>38</v>
      </c>
      <c r="H3" s="148" t="s">
        <v>39</v>
      </c>
      <c r="I3" s="232" t="s">
        <v>40</v>
      </c>
      <c r="J3" s="148" t="s">
        <v>37</v>
      </c>
      <c r="K3" s="148" t="s">
        <v>39</v>
      </c>
      <c r="L3" s="233" t="s">
        <v>40</v>
      </c>
    </row>
    <row r="4" spans="1:12" ht="18" customHeight="1">
      <c r="A4" s="215">
        <v>41729</v>
      </c>
      <c r="B4" s="216">
        <f>SUM(C4:L4)</f>
        <v>1243</v>
      </c>
      <c r="C4" s="217">
        <v>38</v>
      </c>
      <c r="D4" s="217" t="s">
        <v>103</v>
      </c>
      <c r="E4" s="217">
        <v>35</v>
      </c>
      <c r="F4" s="218" t="s">
        <v>103</v>
      </c>
      <c r="G4" s="218">
        <v>9</v>
      </c>
      <c r="H4" s="217">
        <v>42</v>
      </c>
      <c r="I4" s="219">
        <v>865</v>
      </c>
      <c r="J4" s="217">
        <v>2</v>
      </c>
      <c r="K4" s="218">
        <v>87</v>
      </c>
      <c r="L4" s="220">
        <v>165</v>
      </c>
    </row>
    <row r="5" spans="1:12" ht="18" customHeight="1">
      <c r="A5" s="215">
        <v>41820</v>
      </c>
      <c r="B5" s="216">
        <f>SUM(C5:L5)</f>
        <v>1233</v>
      </c>
      <c r="C5" s="217">
        <v>38</v>
      </c>
      <c r="D5" s="217" t="s">
        <v>103</v>
      </c>
      <c r="E5" s="217">
        <v>34</v>
      </c>
      <c r="F5" s="218" t="s">
        <v>103</v>
      </c>
      <c r="G5" s="218">
        <v>9</v>
      </c>
      <c r="H5" s="217">
        <v>42</v>
      </c>
      <c r="I5" s="219">
        <v>862</v>
      </c>
      <c r="J5" s="217">
        <v>2</v>
      </c>
      <c r="K5" s="218">
        <v>81</v>
      </c>
      <c r="L5" s="220">
        <v>165</v>
      </c>
    </row>
    <row r="6" spans="1:12" ht="18" customHeight="1">
      <c r="A6" s="215">
        <v>41912</v>
      </c>
      <c r="B6" s="216">
        <f>SUM(C6:L6)</f>
        <v>1207</v>
      </c>
      <c r="C6" s="235">
        <v>35</v>
      </c>
      <c r="D6" s="235" t="s">
        <v>103</v>
      </c>
      <c r="E6" s="217">
        <v>31</v>
      </c>
      <c r="F6" s="218" t="s">
        <v>103</v>
      </c>
      <c r="G6" s="218">
        <v>11</v>
      </c>
      <c r="H6" s="217">
        <v>37</v>
      </c>
      <c r="I6" s="219">
        <v>850</v>
      </c>
      <c r="J6" s="217">
        <v>2</v>
      </c>
      <c r="K6" s="218">
        <v>77</v>
      </c>
      <c r="L6" s="220">
        <v>164</v>
      </c>
    </row>
    <row r="7" spans="1:12" ht="18" customHeight="1">
      <c r="A7" s="215">
        <v>42004</v>
      </c>
      <c r="B7" s="234">
        <f>SUM(C7:L7)</f>
        <v>1188</v>
      </c>
      <c r="C7" s="369">
        <v>26</v>
      </c>
      <c r="D7" s="370">
        <v>4</v>
      </c>
      <c r="E7" s="369">
        <v>29</v>
      </c>
      <c r="F7" s="370">
        <v>1</v>
      </c>
      <c r="G7" s="218">
        <v>10</v>
      </c>
      <c r="H7" s="217">
        <v>35</v>
      </c>
      <c r="I7" s="219">
        <v>846</v>
      </c>
      <c r="J7" s="217">
        <v>2</v>
      </c>
      <c r="K7" s="218">
        <v>75</v>
      </c>
      <c r="L7" s="220">
        <v>160</v>
      </c>
    </row>
    <row r="8" spans="1:12" ht="18" customHeight="1" thickBot="1">
      <c r="A8" s="373">
        <v>42094</v>
      </c>
      <c r="B8" s="374">
        <v>1177</v>
      </c>
      <c r="C8" s="375">
        <v>22</v>
      </c>
      <c r="D8" s="376">
        <v>5</v>
      </c>
      <c r="E8" s="375">
        <v>28</v>
      </c>
      <c r="F8" s="376">
        <v>2</v>
      </c>
      <c r="G8" s="377">
        <v>10</v>
      </c>
      <c r="H8" s="235">
        <v>32</v>
      </c>
      <c r="I8" s="378">
        <v>847</v>
      </c>
      <c r="J8" s="235">
        <v>2</v>
      </c>
      <c r="K8" s="377">
        <v>72</v>
      </c>
      <c r="L8" s="379">
        <v>157</v>
      </c>
    </row>
    <row r="9" spans="1:12" ht="21" customHeight="1">
      <c r="A9" s="464" t="s">
        <v>149</v>
      </c>
      <c r="B9" s="345">
        <v>-11</v>
      </c>
      <c r="C9" s="380">
        <v>-4</v>
      </c>
      <c r="D9" s="381">
        <v>1</v>
      </c>
      <c r="E9" s="380">
        <v>-1</v>
      </c>
      <c r="F9" s="381">
        <v>1</v>
      </c>
      <c r="G9" s="382">
        <v>0</v>
      </c>
      <c r="H9" s="382">
        <v>-3</v>
      </c>
      <c r="I9" s="383">
        <v>1</v>
      </c>
      <c r="J9" s="382">
        <v>0</v>
      </c>
      <c r="K9" s="382">
        <v>-3</v>
      </c>
      <c r="L9" s="384">
        <v>-3</v>
      </c>
    </row>
    <row r="10" spans="1:12" ht="21" customHeight="1">
      <c r="A10" s="465"/>
      <c r="B10" s="287">
        <v>-0.0092592592592593</v>
      </c>
      <c r="C10" s="371">
        <v>-0.15384615384615385</v>
      </c>
      <c r="D10" s="372">
        <v>0.25</v>
      </c>
      <c r="E10" s="371">
        <v>-0.03448275862068961</v>
      </c>
      <c r="F10" s="372">
        <v>1</v>
      </c>
      <c r="G10" s="221">
        <v>0</v>
      </c>
      <c r="H10" s="221">
        <v>-0.08571428571428574</v>
      </c>
      <c r="I10" s="222">
        <v>0.0011820330969267712</v>
      </c>
      <c r="J10" s="221">
        <v>0</v>
      </c>
      <c r="K10" s="221">
        <v>-0.040000000000000036</v>
      </c>
      <c r="L10" s="223">
        <v>-0.018750000000000044</v>
      </c>
    </row>
    <row r="11" spans="1:18" ht="21" customHeight="1">
      <c r="A11" s="466" t="s">
        <v>148</v>
      </c>
      <c r="B11" s="224">
        <v>-66</v>
      </c>
      <c r="C11" s="288">
        <v>-11</v>
      </c>
      <c r="D11" s="288" t="s">
        <v>103</v>
      </c>
      <c r="E11" s="225">
        <v>-5</v>
      </c>
      <c r="F11" s="225" t="s">
        <v>103</v>
      </c>
      <c r="G11" s="225">
        <v>1</v>
      </c>
      <c r="H11" s="225">
        <v>-10</v>
      </c>
      <c r="I11" s="226">
        <v>-18</v>
      </c>
      <c r="J11" s="225">
        <v>0</v>
      </c>
      <c r="K11" s="225">
        <v>-15</v>
      </c>
      <c r="L11" s="227">
        <v>-8</v>
      </c>
      <c r="N11" s="104"/>
      <c r="O11" s="103" t="s">
        <v>14</v>
      </c>
      <c r="P11" s="103" t="s">
        <v>2</v>
      </c>
      <c r="Q11" s="103" t="s">
        <v>84</v>
      </c>
      <c r="R11" s="103" t="s">
        <v>51</v>
      </c>
    </row>
    <row r="12" spans="1:18" ht="21" customHeight="1" thickBot="1">
      <c r="A12" s="467"/>
      <c r="B12" s="228">
        <v>-0.053097345132743334</v>
      </c>
      <c r="C12" s="229">
        <v>-0.2894736842105263</v>
      </c>
      <c r="D12" s="229" t="s">
        <v>103</v>
      </c>
      <c r="E12" s="229">
        <v>-0.1428571428571429</v>
      </c>
      <c r="F12" s="229" t="s">
        <v>103</v>
      </c>
      <c r="G12" s="229">
        <v>0.11111111111111116</v>
      </c>
      <c r="H12" s="229">
        <v>-0.23809523809523814</v>
      </c>
      <c r="I12" s="230">
        <v>-0.020809248554913284</v>
      </c>
      <c r="J12" s="229">
        <v>0</v>
      </c>
      <c r="K12" s="229">
        <v>-0.1724137931034483</v>
      </c>
      <c r="L12" s="231">
        <v>-0.048484848484848464</v>
      </c>
      <c r="N12" s="104">
        <f>A8</f>
        <v>42094</v>
      </c>
      <c r="O12" s="6">
        <f>C8+D8</f>
        <v>27</v>
      </c>
      <c r="P12" s="6">
        <f>F8+J8+E8</f>
        <v>32</v>
      </c>
      <c r="Q12" s="6">
        <f>G8+H8+K8</f>
        <v>114</v>
      </c>
      <c r="R12" s="6">
        <f>I8+L8</f>
        <v>1004</v>
      </c>
    </row>
    <row r="13" spans="1:12" ht="41.25" customHeight="1">
      <c r="A13" s="462" t="s">
        <v>150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</row>
    <row r="14" spans="1:12" ht="12.75" customHeight="1">
      <c r="A14" s="469" t="s">
        <v>151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</row>
    <row r="15" s="468" customFormat="1" ht="7.5" customHeight="1"/>
    <row r="16" spans="1:12" ht="18.75" customHeight="1" thickBot="1">
      <c r="A16" s="463" t="s">
        <v>208</v>
      </c>
      <c r="B16" s="463"/>
      <c r="C16" s="463"/>
      <c r="D16" s="463"/>
      <c r="E16" s="463"/>
      <c r="F16" s="463"/>
      <c r="G16" s="463"/>
      <c r="H16" s="245"/>
      <c r="I16" s="89"/>
      <c r="J16" s="89"/>
      <c r="K16" s="89"/>
      <c r="L16" s="89"/>
    </row>
    <row r="17" spans="1:12" ht="40.5" customHeight="1" thickBot="1">
      <c r="A17" s="149" t="s">
        <v>112</v>
      </c>
      <c r="B17" s="85" t="s">
        <v>6</v>
      </c>
      <c r="C17" s="214" t="s">
        <v>77</v>
      </c>
      <c r="D17" s="214" t="s">
        <v>78</v>
      </c>
      <c r="E17" s="214" t="s">
        <v>210</v>
      </c>
      <c r="F17" s="214" t="s">
        <v>87</v>
      </c>
      <c r="G17" s="86" t="s">
        <v>79</v>
      </c>
      <c r="I17" s="285"/>
      <c r="J17" s="52"/>
      <c r="K17" s="51"/>
      <c r="L17" s="53"/>
    </row>
    <row r="18" spans="1:9" ht="18.75" customHeight="1">
      <c r="A18" s="125">
        <v>41729</v>
      </c>
      <c r="B18" s="110">
        <v>59</v>
      </c>
      <c r="C18" s="127">
        <v>8</v>
      </c>
      <c r="D18" s="127">
        <v>2</v>
      </c>
      <c r="E18" s="127">
        <v>37</v>
      </c>
      <c r="F18" s="128">
        <v>0</v>
      </c>
      <c r="G18" s="128">
        <v>12</v>
      </c>
      <c r="I18" s="285"/>
    </row>
    <row r="19" spans="1:9" ht="18.75" customHeight="1">
      <c r="A19" s="126">
        <v>41820</v>
      </c>
      <c r="B19" s="40">
        <v>59</v>
      </c>
      <c r="C19" s="87">
        <v>6</v>
      </c>
      <c r="D19" s="87">
        <v>0</v>
      </c>
      <c r="E19" s="87">
        <v>45</v>
      </c>
      <c r="F19" s="88">
        <v>0</v>
      </c>
      <c r="G19" s="88">
        <v>8</v>
      </c>
      <c r="I19" s="285"/>
    </row>
    <row r="20" spans="1:9" ht="18.75" customHeight="1">
      <c r="A20" s="126">
        <v>41912</v>
      </c>
      <c r="B20" s="40">
        <v>53</v>
      </c>
      <c r="C20" s="87">
        <v>6</v>
      </c>
      <c r="D20" s="87">
        <v>4</v>
      </c>
      <c r="E20" s="87">
        <v>26</v>
      </c>
      <c r="F20" s="88">
        <v>0</v>
      </c>
      <c r="G20" s="88">
        <v>17</v>
      </c>
      <c r="I20" s="285"/>
    </row>
    <row r="21" spans="1:9" s="107" customFormat="1" ht="18.75" customHeight="1">
      <c r="A21" s="126">
        <v>42004</v>
      </c>
      <c r="B21" s="40">
        <v>46</v>
      </c>
      <c r="C21" s="87">
        <v>6</v>
      </c>
      <c r="D21" s="87">
        <v>3</v>
      </c>
      <c r="E21" s="87">
        <v>27</v>
      </c>
      <c r="F21" s="88">
        <v>0</v>
      </c>
      <c r="G21" s="88">
        <v>10</v>
      </c>
      <c r="H21" s="6"/>
      <c r="I21" s="6"/>
    </row>
    <row r="22" spans="1:9" s="107" customFormat="1" ht="18.75" customHeight="1" thickBot="1">
      <c r="A22" s="413">
        <v>42094</v>
      </c>
      <c r="B22" s="148">
        <f>SUM(C22:G22)</f>
        <v>40</v>
      </c>
      <c r="C22" s="414">
        <v>6</v>
      </c>
      <c r="D22" s="414">
        <v>2</v>
      </c>
      <c r="E22" s="414">
        <v>18</v>
      </c>
      <c r="F22" s="415">
        <v>0</v>
      </c>
      <c r="G22" s="415">
        <v>14</v>
      </c>
      <c r="H22" s="6"/>
      <c r="I22" s="286"/>
    </row>
    <row r="23" spans="1:12" s="361" customFormat="1" ht="21" customHeight="1">
      <c r="A23" s="458" t="s">
        <v>192</v>
      </c>
      <c r="B23" s="363">
        <f aca="true" t="shared" si="0" ref="B23:G23">B22-B21</f>
        <v>-6</v>
      </c>
      <c r="C23" s="364">
        <f t="shared" si="0"/>
        <v>0</v>
      </c>
      <c r="D23" s="364">
        <f t="shared" si="0"/>
        <v>-1</v>
      </c>
      <c r="E23" s="364">
        <f t="shared" si="0"/>
        <v>-9</v>
      </c>
      <c r="F23" s="364">
        <f t="shared" si="0"/>
        <v>0</v>
      </c>
      <c r="G23" s="364">
        <f t="shared" si="0"/>
        <v>4</v>
      </c>
      <c r="H23" s="360"/>
      <c r="I23" s="360"/>
      <c r="J23" s="360"/>
      <c r="K23" s="360"/>
      <c r="L23" s="360"/>
    </row>
    <row r="24" spans="1:12" s="361" customFormat="1" ht="21" customHeight="1">
      <c r="A24" s="459"/>
      <c r="B24" s="367">
        <f aca="true" t="shared" si="1" ref="B24:G24">B22/B21-1</f>
        <v>-0.13043478260869568</v>
      </c>
      <c r="C24" s="368">
        <f t="shared" si="1"/>
        <v>0</v>
      </c>
      <c r="D24" s="368">
        <f t="shared" si="1"/>
        <v>-0.33333333333333337</v>
      </c>
      <c r="E24" s="368">
        <f t="shared" si="1"/>
        <v>-0.33333333333333337</v>
      </c>
      <c r="F24" s="368" t="s">
        <v>103</v>
      </c>
      <c r="G24" s="368">
        <f t="shared" si="1"/>
        <v>0.3999999999999999</v>
      </c>
      <c r="H24" s="362"/>
      <c r="I24" s="362"/>
      <c r="J24" s="362"/>
      <c r="K24" s="362"/>
      <c r="L24" s="362"/>
    </row>
    <row r="25" spans="1:12" s="361" customFormat="1" ht="16.5" customHeight="1">
      <c r="A25" s="460" t="s">
        <v>148</v>
      </c>
      <c r="B25" s="359">
        <f aca="true" t="shared" si="2" ref="B25:G25">B22-B18</f>
        <v>-19</v>
      </c>
      <c r="C25" s="360">
        <f t="shared" si="2"/>
        <v>-2</v>
      </c>
      <c r="D25" s="360">
        <f t="shared" si="2"/>
        <v>0</v>
      </c>
      <c r="E25" s="360">
        <f t="shared" si="2"/>
        <v>-19</v>
      </c>
      <c r="F25" s="360">
        <f t="shared" si="2"/>
        <v>0</v>
      </c>
      <c r="G25" s="360">
        <f t="shared" si="2"/>
        <v>2</v>
      </c>
      <c r="H25" s="360"/>
      <c r="I25" s="360"/>
      <c r="J25" s="360"/>
      <c r="K25" s="360"/>
      <c r="L25" s="360"/>
    </row>
    <row r="26" spans="1:12" s="361" customFormat="1" ht="16.5" customHeight="1" thickBot="1">
      <c r="A26" s="461"/>
      <c r="B26" s="365">
        <f aca="true" t="shared" si="3" ref="B26:G26">B22/B18-1</f>
        <v>-0.3220338983050848</v>
      </c>
      <c r="C26" s="366">
        <f t="shared" si="3"/>
        <v>-0.25</v>
      </c>
      <c r="D26" s="366">
        <f t="shared" si="3"/>
        <v>0</v>
      </c>
      <c r="E26" s="366">
        <f t="shared" si="3"/>
        <v>-0.5135135135135135</v>
      </c>
      <c r="F26" s="366" t="s">
        <v>103</v>
      </c>
      <c r="G26" s="366">
        <f t="shared" si="3"/>
        <v>0.16666666666666674</v>
      </c>
      <c r="H26" s="362"/>
      <c r="I26" s="362"/>
      <c r="J26" s="362"/>
      <c r="K26" s="362"/>
      <c r="L26" s="362"/>
    </row>
    <row r="27" ht="12.75">
      <c r="A27" s="84" t="s">
        <v>209</v>
      </c>
    </row>
    <row r="28" ht="12.75">
      <c r="A28" s="84" t="s">
        <v>83</v>
      </c>
    </row>
    <row r="29" ht="12.75">
      <c r="A29" s="90" t="s">
        <v>82</v>
      </c>
    </row>
    <row r="33" spans="3:9" ht="12.75">
      <c r="C33" s="108"/>
      <c r="D33" s="108"/>
      <c r="E33" s="108"/>
      <c r="F33" s="108"/>
      <c r="G33" s="108"/>
      <c r="H33" s="108"/>
      <c r="I33" s="108"/>
    </row>
  </sheetData>
  <sheetProtection/>
  <mergeCells count="13">
    <mergeCell ref="A9:A10"/>
    <mergeCell ref="A11:A12"/>
    <mergeCell ref="A15:IV15"/>
    <mergeCell ref="A14:L14"/>
    <mergeCell ref="A23:A24"/>
    <mergeCell ref="A25:A26"/>
    <mergeCell ref="A13:L13"/>
    <mergeCell ref="A16:G16"/>
    <mergeCell ref="A1:L1"/>
    <mergeCell ref="A2:A3"/>
    <mergeCell ref="B2:B3"/>
    <mergeCell ref="C2:I2"/>
    <mergeCell ref="J2:L2"/>
  </mergeCells>
  <hyperlinks>
    <hyperlink ref="A29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41"/>
  <sheetViews>
    <sheetView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27.00390625" style="1" customWidth="1"/>
    <col min="2" max="2" width="17.8515625" style="1" customWidth="1"/>
    <col min="3" max="3" width="12.00390625" style="1" customWidth="1"/>
    <col min="4" max="4" width="3.00390625" style="1" customWidth="1"/>
    <col min="5" max="5" width="28.421875" style="1" customWidth="1"/>
    <col min="6" max="6" width="12.7109375" style="1" customWidth="1"/>
    <col min="7" max="7" width="2.57421875" style="1" customWidth="1"/>
    <col min="8" max="8" width="27.7109375" style="1" customWidth="1"/>
    <col min="9" max="9" width="20.140625" style="1" customWidth="1"/>
    <col min="10" max="14" width="10.140625" style="1" customWidth="1"/>
    <col min="15" max="16384" width="9.140625" style="1" customWidth="1"/>
  </cols>
  <sheetData>
    <row r="1" s="472" customFormat="1" ht="24" customHeight="1">
      <c r="A1" s="472" t="s">
        <v>142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spans="1:9" s="247" customFormat="1" ht="13.5" thickBot="1">
      <c r="A20" s="470">
        <v>42094</v>
      </c>
      <c r="B20" s="470"/>
      <c r="C20" s="470"/>
      <c r="D20" s="470"/>
      <c r="E20" s="470"/>
      <c r="F20" s="470"/>
      <c r="G20" s="470"/>
      <c r="H20" s="470"/>
      <c r="I20" s="470"/>
    </row>
    <row r="21" spans="1:9" s="247" customFormat="1" ht="26.25" thickBot="1">
      <c r="A21" s="248" t="s">
        <v>41</v>
      </c>
      <c r="B21" s="249" t="s">
        <v>30</v>
      </c>
      <c r="C21" s="250" t="s">
        <v>71</v>
      </c>
      <c r="D21" s="251"/>
      <c r="E21" s="248" t="s">
        <v>41</v>
      </c>
      <c r="F21" s="250" t="s">
        <v>70</v>
      </c>
      <c r="G21" s="251"/>
      <c r="H21" s="248" t="s">
        <v>41</v>
      </c>
      <c r="I21" s="250" t="s">
        <v>72</v>
      </c>
    </row>
    <row r="22" spans="1:9" s="256" customFormat="1" ht="18.75" customHeight="1">
      <c r="A22" s="252" t="s">
        <v>35</v>
      </c>
      <c r="B22" s="253">
        <v>234</v>
      </c>
      <c r="C22" s="254">
        <v>0.709090909090909</v>
      </c>
      <c r="D22" s="255"/>
      <c r="E22" s="252" t="s">
        <v>35</v>
      </c>
      <c r="F22" s="254">
        <v>0.7221764220939819</v>
      </c>
      <c r="G22" s="255"/>
      <c r="H22" s="252" t="s">
        <v>35</v>
      </c>
      <c r="I22" s="254">
        <v>0.8422306569241734</v>
      </c>
    </row>
    <row r="23" spans="1:9" s="260" customFormat="1" ht="18.75" customHeight="1">
      <c r="A23" s="257" t="s">
        <v>31</v>
      </c>
      <c r="B23" s="258">
        <v>21</v>
      </c>
      <c r="C23" s="259">
        <v>0.06363636363636363</v>
      </c>
      <c r="D23" s="255"/>
      <c r="E23" s="257" t="s">
        <v>31</v>
      </c>
      <c r="F23" s="259">
        <v>0.07996702390766694</v>
      </c>
      <c r="G23" s="255"/>
      <c r="H23" s="257" t="s">
        <v>31</v>
      </c>
      <c r="I23" s="259">
        <v>0.06109450432176956</v>
      </c>
    </row>
    <row r="24" spans="1:9" s="256" customFormat="1" ht="18.75" customHeight="1">
      <c r="A24" s="261" t="s">
        <v>34</v>
      </c>
      <c r="B24" s="262">
        <v>19</v>
      </c>
      <c r="C24" s="263">
        <v>0.05757575757575758</v>
      </c>
      <c r="D24" s="255"/>
      <c r="E24" s="261" t="s">
        <v>34</v>
      </c>
      <c r="F24" s="263">
        <v>0.05688375927452597</v>
      </c>
      <c r="G24" s="255"/>
      <c r="H24" s="261" t="s">
        <v>34</v>
      </c>
      <c r="I24" s="263">
        <v>0.041965087667262944</v>
      </c>
    </row>
    <row r="25" spans="1:9" s="260" customFormat="1" ht="18.75" customHeight="1">
      <c r="A25" s="257" t="s">
        <v>32</v>
      </c>
      <c r="B25" s="258">
        <v>14</v>
      </c>
      <c r="C25" s="259">
        <v>0.04242424242424243</v>
      </c>
      <c r="D25" s="255"/>
      <c r="E25" s="257" t="s">
        <v>64</v>
      </c>
      <c r="F25" s="259">
        <v>0.02967848309975268</v>
      </c>
      <c r="G25" s="255"/>
      <c r="H25" s="257" t="s">
        <v>64</v>
      </c>
      <c r="I25" s="259">
        <v>0.01662303437150909</v>
      </c>
    </row>
    <row r="26" spans="1:9" s="260" customFormat="1" ht="18.75" customHeight="1">
      <c r="A26" s="261" t="s">
        <v>33</v>
      </c>
      <c r="B26" s="262">
        <v>8</v>
      </c>
      <c r="C26" s="263">
        <v>0.024242424242424242</v>
      </c>
      <c r="D26" s="255"/>
      <c r="E26" s="257" t="s">
        <v>32</v>
      </c>
      <c r="F26" s="259">
        <v>0.023907666941467436</v>
      </c>
      <c r="G26" s="255"/>
      <c r="H26" s="257" t="s">
        <v>32</v>
      </c>
      <c r="I26" s="259">
        <v>0.013630548468263387</v>
      </c>
    </row>
    <row r="27" spans="1:9" s="247" customFormat="1" ht="18.75" customHeight="1">
      <c r="A27" s="257" t="s">
        <v>104</v>
      </c>
      <c r="B27" s="258">
        <v>8</v>
      </c>
      <c r="C27" s="259">
        <v>0.024242424242424242</v>
      </c>
      <c r="D27" s="255"/>
      <c r="E27" s="257" t="s">
        <v>105</v>
      </c>
      <c r="F27" s="259">
        <v>0.023083264633140973</v>
      </c>
      <c r="G27" s="255"/>
      <c r="H27" s="257" t="s">
        <v>104</v>
      </c>
      <c r="I27" s="259">
        <v>0.011761411542592314</v>
      </c>
    </row>
    <row r="28" spans="1:9" s="268" customFormat="1" ht="18.75" customHeight="1" thickBot="1">
      <c r="A28" s="264" t="s">
        <v>73</v>
      </c>
      <c r="B28" s="265">
        <v>26</v>
      </c>
      <c r="C28" s="266">
        <v>0.07878787878787878</v>
      </c>
      <c r="D28" s="267"/>
      <c r="E28" s="264" t="s">
        <v>73</v>
      </c>
      <c r="F28" s="266">
        <v>0.06430338004946423</v>
      </c>
      <c r="G28" s="267"/>
      <c r="H28" s="264" t="s">
        <v>73</v>
      </c>
      <c r="I28" s="266">
        <v>0.012694756704429211</v>
      </c>
    </row>
    <row r="29" spans="5:6" s="246" customFormat="1" ht="12.75" outlineLevel="1">
      <c r="E29" s="257" t="s">
        <v>104</v>
      </c>
      <c r="F29" s="259">
        <v>0.018961253091508656</v>
      </c>
    </row>
    <row r="30" s="471" customFormat="1" ht="12.75"/>
    <row r="31" spans="1:9" s="247" customFormat="1" ht="12.75">
      <c r="A31" s="470">
        <v>42004</v>
      </c>
      <c r="B31" s="470"/>
      <c r="C31" s="470"/>
      <c r="D31" s="470"/>
      <c r="E31" s="470"/>
      <c r="F31" s="470"/>
      <c r="G31" s="470"/>
      <c r="H31" s="470"/>
      <c r="I31" s="470"/>
    </row>
    <row r="32" spans="1:9" s="247" customFormat="1" ht="26.25" hidden="1" outlineLevel="1" thickBot="1">
      <c r="A32" s="248" t="s">
        <v>41</v>
      </c>
      <c r="B32" s="249" t="s">
        <v>30</v>
      </c>
      <c r="C32" s="250" t="s">
        <v>71</v>
      </c>
      <c r="D32" s="251"/>
      <c r="E32" s="248" t="s">
        <v>41</v>
      </c>
      <c r="F32" s="250" t="s">
        <v>70</v>
      </c>
      <c r="G32" s="251"/>
      <c r="H32" s="248" t="s">
        <v>41</v>
      </c>
      <c r="I32" s="250" t="s">
        <v>72</v>
      </c>
    </row>
    <row r="33" spans="1:9" s="246" customFormat="1" ht="18.75" customHeight="1" hidden="1" outlineLevel="1">
      <c r="A33" s="252" t="s">
        <v>35</v>
      </c>
      <c r="B33" s="253">
        <v>238</v>
      </c>
      <c r="C33" s="254">
        <v>0.7083333333333334</v>
      </c>
      <c r="D33" s="255"/>
      <c r="E33" s="252" t="s">
        <v>35</v>
      </c>
      <c r="F33" s="254">
        <v>0.7259380097879282</v>
      </c>
      <c r="G33" s="255"/>
      <c r="H33" s="252" t="s">
        <v>35</v>
      </c>
      <c r="I33" s="254">
        <v>0.8402807350216823</v>
      </c>
    </row>
    <row r="34" spans="1:9" s="247" customFormat="1" ht="18.75" customHeight="1" hidden="1" outlineLevel="1">
      <c r="A34" s="257" t="s">
        <v>31</v>
      </c>
      <c r="B34" s="258">
        <v>21</v>
      </c>
      <c r="C34" s="259">
        <v>0.0625</v>
      </c>
      <c r="D34" s="255"/>
      <c r="E34" s="257" t="s">
        <v>31</v>
      </c>
      <c r="F34" s="259">
        <v>0.07830342577487764</v>
      </c>
      <c r="G34" s="255"/>
      <c r="H34" s="257" t="s">
        <v>31</v>
      </c>
      <c r="I34" s="259">
        <v>0.061834139506851016</v>
      </c>
    </row>
    <row r="35" spans="1:9" s="246" customFormat="1" ht="18.75" customHeight="1" hidden="1" outlineLevel="1">
      <c r="A35" s="261" t="s">
        <v>34</v>
      </c>
      <c r="B35" s="262">
        <v>19</v>
      </c>
      <c r="C35" s="263">
        <v>0.05654761904761905</v>
      </c>
      <c r="D35" s="255"/>
      <c r="E35" s="261" t="s">
        <v>34</v>
      </c>
      <c r="F35" s="263">
        <v>0.05546492659053834</v>
      </c>
      <c r="G35" s="255"/>
      <c r="H35" s="261" t="s">
        <v>34</v>
      </c>
      <c r="I35" s="263">
        <v>0.0400879249210299</v>
      </c>
    </row>
    <row r="36" spans="1:9" s="247" customFormat="1" ht="18.75" customHeight="1" hidden="1" outlineLevel="1">
      <c r="A36" s="257" t="s">
        <v>32</v>
      </c>
      <c r="B36" s="258">
        <v>15</v>
      </c>
      <c r="C36" s="259">
        <v>0.044642857142857144</v>
      </c>
      <c r="D36" s="255"/>
      <c r="E36" s="257" t="s">
        <v>64</v>
      </c>
      <c r="F36" s="259">
        <v>0.030179445350734094</v>
      </c>
      <c r="G36" s="255"/>
      <c r="H36" s="257" t="s">
        <v>32</v>
      </c>
      <c r="I36" s="259">
        <v>0.016925177987952414</v>
      </c>
    </row>
    <row r="37" spans="1:9" s="247" customFormat="1" ht="18.75" customHeight="1" hidden="1" outlineLevel="1">
      <c r="A37" s="261" t="s">
        <v>33</v>
      </c>
      <c r="B37" s="262">
        <v>8</v>
      </c>
      <c r="C37" s="263">
        <v>0.023809523809523808</v>
      </c>
      <c r="D37" s="255"/>
      <c r="E37" s="257" t="s">
        <v>32</v>
      </c>
      <c r="F37" s="259">
        <v>0.02365415986949429</v>
      </c>
      <c r="G37" s="255"/>
      <c r="H37" s="257" t="s">
        <v>64</v>
      </c>
      <c r="I37" s="259">
        <v>0.016387294605420436</v>
      </c>
    </row>
    <row r="38" spans="1:9" s="246" customFormat="1" ht="18.75" customHeight="1" hidden="1" outlineLevel="1" thickBot="1">
      <c r="A38" s="264" t="s">
        <v>73</v>
      </c>
      <c r="B38" s="265">
        <v>35</v>
      </c>
      <c r="C38" s="266">
        <v>0.10416666666666667</v>
      </c>
      <c r="D38" s="255"/>
      <c r="E38" s="264" t="s">
        <v>73</v>
      </c>
      <c r="F38" s="266">
        <v>0.08646003262642743</v>
      </c>
      <c r="G38" s="255"/>
      <c r="H38" s="264" t="s">
        <v>73</v>
      </c>
      <c r="I38" s="266">
        <v>0.024484727957063912</v>
      </c>
    </row>
    <row r="39" spans="1:9" s="247" customFormat="1" ht="18.75" customHeight="1" hidden="1" outlineLevel="1">
      <c r="A39" s="269" t="s">
        <v>104</v>
      </c>
      <c r="B39" s="270">
        <v>8</v>
      </c>
      <c r="C39" s="271">
        <v>0.023809523809523808</v>
      </c>
      <c r="D39" s="267"/>
      <c r="E39" s="269" t="s">
        <v>105</v>
      </c>
      <c r="F39" s="271">
        <v>0.022838499184339316</v>
      </c>
      <c r="G39" s="267"/>
      <c r="H39" s="269" t="s">
        <v>104</v>
      </c>
      <c r="I39" s="271">
        <v>0.010005480768016243</v>
      </c>
    </row>
    <row r="40" spans="1:9" s="246" customFormat="1" ht="27.75" customHeight="1" hidden="1" outlineLevel="1" thickBot="1">
      <c r="A40" s="264" t="s">
        <v>152</v>
      </c>
      <c r="B40" s="265">
        <v>27</v>
      </c>
      <c r="C40" s="266">
        <v>0.08035714285714286</v>
      </c>
      <c r="E40" s="264" t="s">
        <v>153</v>
      </c>
      <c r="F40" s="266">
        <v>0.06362153344208811</v>
      </c>
      <c r="H40" s="264" t="s">
        <v>152</v>
      </c>
      <c r="I40" s="266">
        <v>0.014479247189047669</v>
      </c>
    </row>
    <row r="41" spans="3:9" s="246" customFormat="1" ht="12.75" collapsed="1">
      <c r="C41" s="299"/>
      <c r="F41" s="299"/>
      <c r="I41" s="299"/>
    </row>
    <row r="42" s="246" customFormat="1" ht="12.75"/>
    <row r="43" s="246" customFormat="1" ht="12.75"/>
    <row r="44" s="246" customFormat="1" ht="12.75"/>
    <row r="45" s="246" customFormat="1" ht="12.75"/>
    <row r="46" s="246" customFormat="1" ht="12.75"/>
    <row r="47" s="246" customFormat="1" ht="12.75"/>
  </sheetData>
  <sheetProtection/>
  <mergeCells count="4">
    <mergeCell ref="A20:I20"/>
    <mergeCell ref="A31:I31"/>
    <mergeCell ref="A30:IV30"/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AJ76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28.8515625" style="17" customWidth="1"/>
    <col min="2" max="6" width="17.28125" style="17" customWidth="1"/>
    <col min="7" max="8" width="15.8515625" style="17" customWidth="1"/>
    <col min="9" max="12" width="19.8515625" style="17" customWidth="1"/>
    <col min="13" max="13" width="13.421875" style="17" customWidth="1"/>
    <col min="14" max="14" width="12.7109375" style="17" bestFit="1" customWidth="1"/>
    <col min="15" max="16" width="9.140625" style="17" customWidth="1"/>
    <col min="17" max="17" width="12.140625" style="17" bestFit="1" customWidth="1"/>
    <col min="18" max="18" width="11.57421875" style="17" bestFit="1" customWidth="1"/>
    <col min="19" max="19" width="11.7109375" style="17" bestFit="1" customWidth="1"/>
    <col min="20" max="21" width="11.57421875" style="17" bestFit="1" customWidth="1"/>
    <col min="22" max="16384" width="9.140625" style="17" customWidth="1"/>
  </cols>
  <sheetData>
    <row r="1" s="473" customFormat="1" ht="27" customHeight="1">
      <c r="A1" s="473" t="s">
        <v>56</v>
      </c>
    </row>
    <row r="2" spans="2:36" ht="16.5" outlineLevel="1" thickBot="1">
      <c r="B2" s="314" t="s">
        <v>53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2" ht="35.25" customHeight="1" outlineLevel="1" thickBot="1">
      <c r="A3" s="21" t="s">
        <v>5</v>
      </c>
      <c r="B3" s="244" t="s">
        <v>138</v>
      </c>
      <c r="C3" s="244" t="s">
        <v>139</v>
      </c>
      <c r="D3" s="244" t="s">
        <v>140</v>
      </c>
      <c r="E3" s="244" t="s">
        <v>156</v>
      </c>
      <c r="F3" s="300" t="s">
        <v>154</v>
      </c>
      <c r="G3" s="300" t="s">
        <v>155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18.75" customHeight="1" outlineLevel="1">
      <c r="A4" s="22" t="s">
        <v>14</v>
      </c>
      <c r="B4" s="240">
        <v>94.40005258779996</v>
      </c>
      <c r="C4" s="240">
        <v>72.87901521430001</v>
      </c>
      <c r="D4" s="240">
        <v>60.350292191500024</v>
      </c>
      <c r="E4" s="240">
        <v>63.327179611599995</v>
      </c>
      <c r="F4" s="305">
        <v>0.049326810393127696</v>
      </c>
      <c r="G4" s="306">
        <v>-0.3291616066346954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.75" customHeight="1" outlineLevel="1">
      <c r="A5" s="23" t="s">
        <v>2</v>
      </c>
      <c r="B5" s="241">
        <v>130.39776986229998</v>
      </c>
      <c r="C5" s="241">
        <v>120.9702745714</v>
      </c>
      <c r="D5" s="241">
        <v>112.50188359869999</v>
      </c>
      <c r="E5" s="241">
        <v>110.6987755243</v>
      </c>
      <c r="F5" s="305">
        <v>-0.016027358980332806</v>
      </c>
      <c r="G5" s="306">
        <v>-0.15106849111608356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8.75" customHeight="1" outlineLevel="1">
      <c r="A6" s="23" t="s">
        <v>84</v>
      </c>
      <c r="B6" s="241">
        <v>10132.586157379304</v>
      </c>
      <c r="C6" s="241">
        <v>10608.895869117601</v>
      </c>
      <c r="D6" s="241">
        <v>10751.9165213995</v>
      </c>
      <c r="E6" s="241">
        <v>11403.706673946694</v>
      </c>
      <c r="F6" s="305">
        <v>0.06062083455074618</v>
      </c>
      <c r="G6" s="306">
        <v>0.125448774560053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8.75" customHeight="1" outlineLevel="1">
      <c r="A7" s="36" t="s">
        <v>89</v>
      </c>
      <c r="B7" s="242">
        <v>10357.383979829405</v>
      </c>
      <c r="C7" s="242">
        <v>10802.7451589033</v>
      </c>
      <c r="D7" s="242">
        <v>10924.768697189698</v>
      </c>
      <c r="E7" s="242">
        <v>11577.732629082593</v>
      </c>
      <c r="F7" s="307">
        <v>0.05976913104447368</v>
      </c>
      <c r="G7" s="308">
        <v>0.11782402309596418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8.75" customHeight="1" outlineLevel="1">
      <c r="A8" s="23" t="s">
        <v>51</v>
      </c>
      <c r="B8" s="241">
        <v>176759.39645906206</v>
      </c>
      <c r="C8" s="241">
        <v>194556.4548332796</v>
      </c>
      <c r="D8" s="241">
        <v>195433.2447532253</v>
      </c>
      <c r="E8" s="241">
        <v>201651.41736850503</v>
      </c>
      <c r="F8" s="305">
        <v>0.03181737387173533</v>
      </c>
      <c r="G8" s="306">
        <v>0.14082431490542024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8.75" customHeight="1" outlineLevel="1" thickBot="1">
      <c r="A9" s="24" t="s">
        <v>52</v>
      </c>
      <c r="B9" s="243">
        <v>187116.78043889147</v>
      </c>
      <c r="C9" s="243">
        <v>205359.1999921829</v>
      </c>
      <c r="D9" s="243">
        <v>206358.01345041502</v>
      </c>
      <c r="E9" s="243">
        <v>213229.1499975876</v>
      </c>
      <c r="F9" s="309">
        <v>0.033297163663690954</v>
      </c>
      <c r="G9" s="310">
        <v>0.13955119095918778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5:28" ht="16.5" customHeight="1" outlineLevel="1">
      <c r="E10" s="37"/>
      <c r="F10" s="37"/>
      <c r="G10" s="37"/>
      <c r="H10" s="3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2" ht="20.25" customHeight="1" outlineLevel="1" thickBot="1">
      <c r="A11" s="92" t="s">
        <v>54</v>
      </c>
      <c r="B11" s="94"/>
      <c r="C11" s="96"/>
      <c r="D11" s="96"/>
      <c r="G11" s="9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outlineLevel="1" thickBot="1">
      <c r="A12" s="21" t="s">
        <v>5</v>
      </c>
      <c r="B12" s="105">
        <v>41729</v>
      </c>
      <c r="C12" s="105">
        <v>41912</v>
      </c>
      <c r="D12" s="105">
        <v>42004</v>
      </c>
      <c r="E12" s="301">
        <v>42094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8.75" customHeight="1" outlineLevel="1">
      <c r="A13" s="22" t="s">
        <v>14</v>
      </c>
      <c r="B13" s="302">
        <v>0.00911427564833363</v>
      </c>
      <c r="C13" s="302">
        <v>0.00674634216972482</v>
      </c>
      <c r="D13" s="302">
        <v>0.005524171162271345</v>
      </c>
      <c r="E13" s="302">
        <v>0.005469739338471662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8.75" customHeight="1" outlineLevel="1">
      <c r="A14" s="23" t="s">
        <v>2</v>
      </c>
      <c r="B14" s="303">
        <v>0.012589836402342954</v>
      </c>
      <c r="C14" s="303">
        <v>0.01119810499942229</v>
      </c>
      <c r="D14" s="303">
        <v>0.01029787327466623</v>
      </c>
      <c r="E14" s="303">
        <v>0.009561351870074378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8.75" customHeight="1" outlineLevel="1">
      <c r="A15" s="23" t="s">
        <v>84</v>
      </c>
      <c r="B15" s="303">
        <v>0.9782958879493234</v>
      </c>
      <c r="C15" s="303">
        <v>0.9820555528308529</v>
      </c>
      <c r="D15" s="303">
        <v>0.9841779555630626</v>
      </c>
      <c r="E15" s="303">
        <v>0.984968908791454</v>
      </c>
      <c r="G15" s="99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8.75" customHeight="1" outlineLevel="1" thickBot="1">
      <c r="A16" s="35" t="s">
        <v>89</v>
      </c>
      <c r="B16" s="304">
        <v>1</v>
      </c>
      <c r="C16" s="304">
        <v>1</v>
      </c>
      <c r="D16" s="304">
        <v>1</v>
      </c>
      <c r="E16" s="304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6" ht="12.75" outlineLevel="1">
      <c r="A17" s="16"/>
      <c r="B17" s="26"/>
      <c r="C17" s="26"/>
      <c r="D17" s="2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22.5" customHeight="1" outlineLevel="1" thickBot="1">
      <c r="A18" s="92" t="s">
        <v>63</v>
      </c>
      <c r="C18" s="26"/>
      <c r="D18" s="2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18.75" customHeight="1" outlineLevel="1" thickBot="1">
      <c r="A19" s="21" t="s">
        <v>5</v>
      </c>
      <c r="B19" s="105">
        <v>42094</v>
      </c>
      <c r="C19" s="26"/>
      <c r="D19" s="2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18.75" customHeight="1" outlineLevel="1">
      <c r="A20" s="22" t="s">
        <v>51</v>
      </c>
      <c r="B20" s="101">
        <v>0.945702861784078</v>
      </c>
      <c r="C20" s="26"/>
      <c r="D20" s="2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18.75" customHeight="1" outlineLevel="1">
      <c r="A21" s="22" t="s">
        <v>14</v>
      </c>
      <c r="B21" s="101">
        <v>0.00029699119286606196</v>
      </c>
      <c r="C21" s="27"/>
      <c r="D21" s="2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ht="18.75" customHeight="1" outlineLevel="1">
      <c r="A22" s="23" t="s">
        <v>2</v>
      </c>
      <c r="B22" s="101">
        <v>0.0005191540440204935</v>
      </c>
      <c r="C22" s="27"/>
      <c r="D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ht="18.75" customHeight="1" outlineLevel="1">
      <c r="A23" s="23" t="s">
        <v>84</v>
      </c>
      <c r="B23" s="101">
        <v>0.05348099297903552</v>
      </c>
      <c r="C23" s="55"/>
      <c r="D23" s="2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ht="18.75" customHeight="1" outlineLevel="1" thickBot="1">
      <c r="A24" s="35" t="s">
        <v>52</v>
      </c>
      <c r="B24" s="109">
        <v>1</v>
      </c>
      <c r="C24" s="28"/>
      <c r="D24" s="2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3:36" ht="15" customHeight="1" outlineLevel="1">
      <c r="C25" s="28"/>
      <c r="D25" s="2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3:36" ht="15" customHeight="1" outlineLevel="1">
      <c r="C26" s="28"/>
      <c r="D26" s="2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3:36" ht="15" customHeight="1" outlineLevel="1">
      <c r="C27" s="28"/>
      <c r="D27" s="2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3:36" ht="15" customHeight="1" outlineLevel="1">
      <c r="C28" s="28"/>
      <c r="D28" s="28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3:36" ht="15" customHeight="1" outlineLevel="1">
      <c r="C29" s="28"/>
      <c r="D29" s="2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3:36" ht="15" customHeight="1" outlineLevel="1">
      <c r="C30" s="28"/>
      <c r="D30" s="2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3:36" ht="15" customHeight="1" outlineLevel="1">
      <c r="C31" s="28"/>
      <c r="D31" s="2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3:36" ht="15" customHeight="1" outlineLevel="1">
      <c r="C32" s="28"/>
      <c r="D32" s="2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3:36" ht="15" customHeight="1" outlineLevel="1">
      <c r="C33" s="28"/>
      <c r="D33" s="2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3:36" ht="15" customHeight="1" outlineLevel="1">
      <c r="C34" s="28"/>
      <c r="D34" s="2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3:36" ht="15" customHeight="1" outlineLevel="1">
      <c r="C35" s="28"/>
      <c r="D35" s="28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3:36" ht="15" customHeight="1" outlineLevel="1">
      <c r="C36" s="28"/>
      <c r="D36" s="2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3:36" ht="15" customHeight="1" outlineLevel="1">
      <c r="C37" s="28"/>
      <c r="D37" s="2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3:36" ht="15" customHeight="1" outlineLevel="1">
      <c r="C38" s="28"/>
      <c r="D38" s="2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3:36" ht="15" customHeight="1" outlineLevel="1">
      <c r="C39" s="28"/>
      <c r="D39" s="2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3:36" ht="15" customHeight="1" outlineLevel="1">
      <c r="C40" s="28"/>
      <c r="D40" s="2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3:36" ht="15" customHeight="1" outlineLevel="1">
      <c r="C41" s="28"/>
      <c r="D41" s="2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3:36" ht="15" customHeight="1" outlineLevel="1">
      <c r="C42" s="28"/>
      <c r="D42" s="2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3:36" ht="15" customHeight="1" outlineLevel="1">
      <c r="C43" s="28"/>
      <c r="D43" s="2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3:36" ht="15" customHeight="1" outlineLevel="1">
      <c r="C44" s="28"/>
      <c r="D44" s="28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3:36" ht="15" customHeight="1" outlineLevel="1">
      <c r="C45" s="28"/>
      <c r="D45" s="2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="473" customFormat="1" ht="27" customHeight="1">
      <c r="A46" s="473" t="s">
        <v>57</v>
      </c>
    </row>
    <row r="47" spans="2:36" ht="16.5" outlineLevel="1" thickBot="1">
      <c r="B47" s="314" t="s">
        <v>53</v>
      </c>
      <c r="D47" s="58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30.75" outlineLevel="1" thickBot="1">
      <c r="A48" s="21" t="s">
        <v>5</v>
      </c>
      <c r="B48" s="244" t="s">
        <v>138</v>
      </c>
      <c r="C48" s="244" t="s">
        <v>139</v>
      </c>
      <c r="D48" s="244" t="s">
        <v>140</v>
      </c>
      <c r="E48" s="244" t="s">
        <v>156</v>
      </c>
      <c r="F48" s="300" t="s">
        <v>154</v>
      </c>
      <c r="G48" s="300" t="s">
        <v>155</v>
      </c>
      <c r="H48" s="2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ht="18.75" customHeight="1" outlineLevel="1">
      <c r="A49" s="22" t="s">
        <v>14</v>
      </c>
      <c r="B49" s="236">
        <v>93.27451844779999</v>
      </c>
      <c r="C49" s="236">
        <v>71.9520803543</v>
      </c>
      <c r="D49" s="236">
        <v>60.1968683115</v>
      </c>
      <c r="E49" s="236">
        <v>63.13062769160002</v>
      </c>
      <c r="F49" s="311">
        <v>0.048736079839215796</v>
      </c>
      <c r="G49" s="311">
        <v>-0.3231739092072574</v>
      </c>
      <c r="H49" s="2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ht="18.75" customHeight="1" outlineLevel="1">
      <c r="A50" s="23" t="s">
        <v>2</v>
      </c>
      <c r="B50" s="237">
        <v>123.26678374230002</v>
      </c>
      <c r="C50" s="237">
        <v>115.70502002139996</v>
      </c>
      <c r="D50" s="237">
        <v>107.78340928869999</v>
      </c>
      <c r="E50" s="237">
        <v>107.1755758643</v>
      </c>
      <c r="F50" s="311">
        <v>-0.005639396901724325</v>
      </c>
      <c r="G50" s="311">
        <v>-0.13053969114372366</v>
      </c>
      <c r="H50" s="2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ht="18.75" customHeight="1" outlineLevel="1">
      <c r="A51" s="23" t="s">
        <v>84</v>
      </c>
      <c r="B51" s="237">
        <v>9114.0334818193</v>
      </c>
      <c r="C51" s="237">
        <v>9438.573580027598</v>
      </c>
      <c r="D51" s="237">
        <v>10198.678988519501</v>
      </c>
      <c r="E51" s="237">
        <v>10854.782720466708</v>
      </c>
      <c r="F51" s="311">
        <v>0.06433222701545693</v>
      </c>
      <c r="G51" s="311">
        <v>0.1909965814937875</v>
      </c>
      <c r="H51" s="2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4" ht="18.75" customHeight="1" outlineLevel="1">
      <c r="A52" s="36" t="s">
        <v>85</v>
      </c>
      <c r="B52" s="238">
        <v>9330.574784009399</v>
      </c>
      <c r="C52" s="238">
        <v>9626.230680403298</v>
      </c>
      <c r="D52" s="238">
        <v>10366.659266119701</v>
      </c>
      <c r="E52" s="238">
        <v>11025.08892402261</v>
      </c>
      <c r="F52" s="312">
        <v>0.06351416025168177</v>
      </c>
      <c r="G52" s="312">
        <v>0.181608762508098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18.75" customHeight="1" outlineLevel="1">
      <c r="A53" s="23" t="s">
        <v>51</v>
      </c>
      <c r="B53" s="237">
        <v>156720.4113390121</v>
      </c>
      <c r="C53" s="237">
        <v>170796.91355127413</v>
      </c>
      <c r="D53" s="237">
        <v>170038.07391334526</v>
      </c>
      <c r="E53" s="237">
        <v>174403.14597769198</v>
      </c>
      <c r="F53" s="313">
        <v>0.02567114507878543</v>
      </c>
      <c r="G53" s="313">
        <v>0.1128298125789704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ht="18.75" customHeight="1" outlineLevel="1" thickBot="1">
      <c r="A54" s="24" t="s">
        <v>52</v>
      </c>
      <c r="B54" s="239">
        <v>166050.9861230215</v>
      </c>
      <c r="C54" s="239">
        <v>180423.14423167743</v>
      </c>
      <c r="D54" s="239">
        <v>180404.73317946494</v>
      </c>
      <c r="E54" s="239">
        <v>185428.2349017146</v>
      </c>
      <c r="F54" s="310">
        <v>0.027845731282739372</v>
      </c>
      <c r="G54" s="310">
        <v>0.11669457213784429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ht="15" outlineLevel="1">
      <c r="A55" s="37"/>
      <c r="B55" s="37"/>
      <c r="C55" s="37"/>
      <c r="D55" s="95"/>
      <c r="E55" s="95"/>
      <c r="F55" s="95"/>
      <c r="G55" s="3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7" ht="18.75" outlineLevel="1" thickBot="1">
      <c r="A56" s="92" t="s">
        <v>55</v>
      </c>
      <c r="C56" s="93"/>
      <c r="D56" s="96"/>
      <c r="E56" s="96"/>
      <c r="F56" s="96"/>
      <c r="G56" s="96"/>
    </row>
    <row r="57" spans="1:8" ht="15.75" outlineLevel="1" thickBot="1">
      <c r="A57" s="21" t="s">
        <v>5</v>
      </c>
      <c r="B57" s="244" t="s">
        <v>138</v>
      </c>
      <c r="C57" s="244" t="s">
        <v>139</v>
      </c>
      <c r="D57" s="244" t="s">
        <v>140</v>
      </c>
      <c r="E57" s="244" t="s">
        <v>156</v>
      </c>
      <c r="H57" s="26"/>
    </row>
    <row r="58" spans="1:8" ht="18.75" customHeight="1" outlineLevel="1">
      <c r="A58" s="22" t="s">
        <v>14</v>
      </c>
      <c r="B58" s="102">
        <v>0.00999665300444861</v>
      </c>
      <c r="C58" s="97">
        <v>0.00747458509391191</v>
      </c>
      <c r="D58" s="97">
        <v>0.005806776008181855</v>
      </c>
      <c r="E58" s="97">
        <v>0.00572608784624353</v>
      </c>
      <c r="H58" s="26"/>
    </row>
    <row r="59" spans="1:8" ht="18.75" customHeight="1" outlineLevel="1">
      <c r="A59" s="23" t="s">
        <v>2</v>
      </c>
      <c r="B59" s="102">
        <v>0.013211060046756477</v>
      </c>
      <c r="C59" s="98">
        <v>0.012019763899586127</v>
      </c>
      <c r="D59" s="98">
        <v>0.010397120858496579</v>
      </c>
      <c r="E59" s="98">
        <v>0.009721062261073896</v>
      </c>
      <c r="H59" s="26"/>
    </row>
    <row r="60" spans="1:8" ht="18.75" customHeight="1" outlineLevel="1">
      <c r="A60" s="23" t="s">
        <v>84</v>
      </c>
      <c r="B60" s="102">
        <v>0.976792286948795</v>
      </c>
      <c r="C60" s="98">
        <v>0.980505651006502</v>
      </c>
      <c r="D60" s="98">
        <v>0.9837961031333216</v>
      </c>
      <c r="E60" s="98">
        <v>0.9845528498926824</v>
      </c>
      <c r="H60" s="26"/>
    </row>
    <row r="61" spans="1:8" ht="18.75" customHeight="1" outlineLevel="1" thickBot="1">
      <c r="A61" s="35" t="s">
        <v>85</v>
      </c>
      <c r="B61" s="100">
        <v>1</v>
      </c>
      <c r="C61" s="100">
        <v>1</v>
      </c>
      <c r="D61" s="100">
        <v>1</v>
      </c>
      <c r="E61" s="100">
        <v>1</v>
      </c>
      <c r="H61" s="27"/>
    </row>
    <row r="62" spans="8:28" ht="17.25" customHeight="1" outlineLevel="1"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8:31" ht="17.25" customHeight="1" outlineLevel="1"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" ht="18.75" customHeight="1" outlineLevel="1" thickBot="1">
      <c r="A64" s="92" t="s">
        <v>67</v>
      </c>
      <c r="C64" s="19"/>
    </row>
    <row r="65" spans="1:3" ht="18.75" customHeight="1" outlineLevel="1" thickBot="1">
      <c r="A65" s="21" t="s">
        <v>5</v>
      </c>
      <c r="B65" s="105">
        <v>42094</v>
      </c>
      <c r="C65" s="19"/>
    </row>
    <row r="66" spans="1:3" ht="18.75" customHeight="1" outlineLevel="1">
      <c r="A66" s="22" t="s">
        <v>51</v>
      </c>
      <c r="B66" s="315">
        <v>0.9405425558310123</v>
      </c>
      <c r="C66" s="19"/>
    </row>
    <row r="67" spans="1:3" ht="18.75" customHeight="1" outlineLevel="1">
      <c r="A67" s="22" t="s">
        <v>14</v>
      </c>
      <c r="B67" s="315">
        <v>0.000340458548424743</v>
      </c>
      <c r="C67" s="19"/>
    </row>
    <row r="68" spans="1:3" ht="18.75" customHeight="1" outlineLevel="1">
      <c r="A68" s="23" t="s">
        <v>2</v>
      </c>
      <c r="B68" s="315">
        <v>0.0005779895166510533</v>
      </c>
      <c r="C68" s="19"/>
    </row>
    <row r="69" spans="1:2" ht="18.75" customHeight="1" outlineLevel="1">
      <c r="A69" s="23" t="s">
        <v>84</v>
      </c>
      <c r="B69" s="315">
        <v>0.05853899610391177</v>
      </c>
    </row>
    <row r="70" spans="1:2" ht="18.75" customHeight="1" outlineLevel="1" thickBot="1">
      <c r="A70" s="35" t="s">
        <v>52</v>
      </c>
      <c r="B70" s="316">
        <v>1</v>
      </c>
    </row>
    <row r="71" ht="12.75" outlineLevel="1"/>
    <row r="72" ht="12.75" outlineLevel="1"/>
    <row r="73" ht="12.75" outlineLevel="1"/>
    <row r="74" ht="12.75" outlineLevel="1">
      <c r="C74" s="27"/>
    </row>
    <row r="75" ht="26.25" outlineLevel="1">
      <c r="C75" s="55"/>
    </row>
    <row r="76" spans="2:3" ht="12.75" outlineLevel="1">
      <c r="B76" s="34"/>
      <c r="C76" s="34"/>
    </row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8.75" customHeight="1" outlineLevel="1"/>
    <row r="92" ht="18.75" customHeight="1" outlineLevel="1"/>
    <row r="93" ht="18.75" customHeight="1" outlineLevel="1"/>
    <row r="94" ht="18.75" customHeight="1" outlineLevel="1"/>
    <row r="95" ht="18.75" customHeight="1" outlineLevel="1"/>
    <row r="96" ht="12.75" outlineLevel="1"/>
    <row r="97" ht="18" customHeight="1" outlineLevel="1"/>
    <row r="98" ht="18" customHeight="1" outlineLevel="1"/>
    <row r="99" ht="18" customHeight="1" outlineLevel="1"/>
    <row r="100" ht="18" customHeight="1" outlineLevel="1"/>
    <row r="101" ht="12.75" outlineLevel="1"/>
    <row r="102" ht="12.75" outlineLevel="1"/>
    <row r="103" ht="12.75" outlineLevel="1"/>
  </sheetData>
  <sheetProtection/>
  <mergeCells count="2">
    <mergeCell ref="A1:IV1"/>
    <mergeCell ref="A46:IV4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J27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6.7109375" style="133" customWidth="1"/>
    <col min="2" max="2" width="31.8515625" style="133" customWidth="1"/>
    <col min="3" max="3" width="30.7109375" style="133" customWidth="1"/>
    <col min="4" max="5" width="11.140625" style="133" customWidth="1"/>
    <col min="6" max="15" width="11.140625" style="57" customWidth="1"/>
    <col min="16" max="16" width="11.421875" style="57" customWidth="1"/>
    <col min="17" max="21" width="10.57421875" style="57" customWidth="1"/>
    <col min="22" max="16384" width="9.140625" style="57" customWidth="1"/>
  </cols>
  <sheetData>
    <row r="1" spans="1:6" ht="18.75" customHeight="1" thickBot="1">
      <c r="A1" s="474" t="s">
        <v>161</v>
      </c>
      <c r="B1" s="474"/>
      <c r="C1" s="474"/>
      <c r="D1" s="29"/>
      <c r="E1" s="29"/>
      <c r="F1" s="29"/>
    </row>
    <row r="2" spans="1:5" ht="33.75" customHeight="1" outlineLevel="1" thickBot="1">
      <c r="A2" s="33" t="s">
        <v>65</v>
      </c>
      <c r="B2" s="33" t="s">
        <v>212</v>
      </c>
      <c r="C2" s="297" t="s">
        <v>213</v>
      </c>
      <c r="D2" s="57"/>
      <c r="E2" s="57"/>
    </row>
    <row r="3" spans="1:5" ht="15" customHeight="1" outlineLevel="1">
      <c r="A3" s="129" t="s">
        <v>160</v>
      </c>
      <c r="B3" s="317">
        <v>-803.7528592443039</v>
      </c>
      <c r="C3" s="318">
        <v>30</v>
      </c>
      <c r="D3" s="130"/>
      <c r="E3" s="57"/>
    </row>
    <row r="4" spans="1:5" ht="15" customHeight="1" outlineLevel="1">
      <c r="A4" s="319" t="s">
        <v>163</v>
      </c>
      <c r="B4" s="317">
        <v>-10437.301959329761</v>
      </c>
      <c r="C4" s="318">
        <v>29</v>
      </c>
      <c r="D4" s="57"/>
      <c r="E4" s="57"/>
    </row>
    <row r="5" spans="1:5" ht="15" customHeight="1" outlineLevel="1">
      <c r="A5" s="319" t="s">
        <v>164</v>
      </c>
      <c r="B5" s="317">
        <v>397.6373467815373</v>
      </c>
      <c r="C5" s="318">
        <v>29</v>
      </c>
      <c r="D5" s="57"/>
      <c r="E5" s="57"/>
    </row>
    <row r="6" spans="1:5" ht="15" customHeight="1" outlineLevel="1">
      <c r="A6" s="319" t="s">
        <v>165</v>
      </c>
      <c r="B6" s="317">
        <v>-2130.0567384821165</v>
      </c>
      <c r="C6" s="318">
        <v>31</v>
      </c>
      <c r="D6" s="57"/>
      <c r="E6" s="57"/>
    </row>
    <row r="7" spans="1:5" ht="15" customHeight="1" outlineLevel="1">
      <c r="A7" s="319" t="s">
        <v>166</v>
      </c>
      <c r="B7" s="317">
        <v>-8860.970486433358</v>
      </c>
      <c r="C7" s="318">
        <v>27</v>
      </c>
      <c r="D7" s="57"/>
      <c r="E7" s="57"/>
    </row>
    <row r="8" spans="1:5" ht="15" customHeight="1" outlineLevel="1">
      <c r="A8" s="319" t="s">
        <v>167</v>
      </c>
      <c r="B8" s="317">
        <v>-164.68687971921275</v>
      </c>
      <c r="C8" s="318">
        <v>27</v>
      </c>
      <c r="D8" s="57"/>
      <c r="E8" s="57"/>
    </row>
    <row r="9" spans="1:5" ht="15" customHeight="1" outlineLevel="1">
      <c r="A9" s="319" t="s">
        <v>168</v>
      </c>
      <c r="B9" s="317">
        <v>-144.1867660744207</v>
      </c>
      <c r="C9" s="318">
        <v>28</v>
      </c>
      <c r="D9" s="57"/>
      <c r="E9" s="57"/>
    </row>
    <row r="10" spans="1:5" ht="15" customHeight="1" outlineLevel="1">
      <c r="A10" s="91" t="s">
        <v>169</v>
      </c>
      <c r="B10" s="317">
        <v>-1752.6022070807746</v>
      </c>
      <c r="C10" s="318">
        <v>27</v>
      </c>
      <c r="D10" s="57"/>
      <c r="E10" s="57"/>
    </row>
    <row r="11" spans="1:5" ht="15" customHeight="1" outlineLevel="1">
      <c r="A11" s="91" t="s">
        <v>170</v>
      </c>
      <c r="B11" s="317">
        <v>-322.03533901537236</v>
      </c>
      <c r="C11" s="318">
        <v>25</v>
      </c>
      <c r="D11" s="57"/>
      <c r="E11" s="57"/>
    </row>
    <row r="12" spans="1:5" ht="15" customHeight="1" outlineLevel="1">
      <c r="A12" s="319" t="s">
        <v>171</v>
      </c>
      <c r="B12" s="317">
        <v>328.8695328803854</v>
      </c>
      <c r="C12" s="318">
        <v>25</v>
      </c>
      <c r="D12" s="57"/>
      <c r="E12" s="57"/>
    </row>
    <row r="13" spans="1:3" ht="15" customHeight="1" outlineLevel="1">
      <c r="A13" s="325" t="s">
        <v>172</v>
      </c>
      <c r="B13" s="326">
        <v>679.9503720099999</v>
      </c>
      <c r="C13" s="327">
        <v>24</v>
      </c>
    </row>
    <row r="14" spans="1:3" ht="15" customHeight="1" outlineLevel="1">
      <c r="A14" s="325" t="s">
        <v>173</v>
      </c>
      <c r="B14" s="326">
        <v>-1271.29266793</v>
      </c>
      <c r="C14" s="327">
        <v>24</v>
      </c>
    </row>
    <row r="15" spans="1:5" ht="15" customHeight="1" outlineLevel="1">
      <c r="A15" s="435" t="s">
        <v>174</v>
      </c>
      <c r="B15" s="436">
        <v>-977.9694279300002</v>
      </c>
      <c r="C15" s="437">
        <v>24</v>
      </c>
      <c r="D15" s="57"/>
      <c r="E15" s="57"/>
    </row>
    <row r="16" spans="1:5" ht="13.5" outlineLevel="1" thickBot="1">
      <c r="A16" s="438" t="s">
        <v>211</v>
      </c>
      <c r="B16" s="439">
        <f>SUM(B4:B15)</f>
        <v>-24654.645220323095</v>
      </c>
      <c r="C16" s="440">
        <f>AVERAGE(C3:C15)</f>
        <v>26.923076923076923</v>
      </c>
      <c r="E16" s="57"/>
    </row>
    <row r="17" spans="1:10" ht="6" customHeight="1">
      <c r="A17" s="69"/>
      <c r="B17" s="131"/>
      <c r="C17" s="132"/>
      <c r="D17" s="69"/>
      <c r="E17" s="69"/>
      <c r="F17" s="70"/>
      <c r="H17" s="131"/>
      <c r="I17" s="132"/>
      <c r="J17" s="70"/>
    </row>
    <row r="18" spans="1:6" ht="18.75" customHeight="1" thickBot="1">
      <c r="A18" s="475" t="s">
        <v>179</v>
      </c>
      <c r="B18" s="475"/>
      <c r="C18" s="475"/>
      <c r="D18" s="29"/>
      <c r="E18" s="29"/>
      <c r="F18" s="29"/>
    </row>
    <row r="19" spans="1:3" ht="15" customHeight="1" outlineLevel="1">
      <c r="A19" s="129" t="s">
        <v>162</v>
      </c>
      <c r="B19" s="320">
        <v>-14093.479738089598</v>
      </c>
      <c r="C19" s="320">
        <v>29.666666666666668</v>
      </c>
    </row>
    <row r="20" spans="1:3" ht="15" customHeight="1" outlineLevel="1">
      <c r="A20" s="319" t="s">
        <v>175</v>
      </c>
      <c r="B20" s="321">
        <v>-12169.7213510303</v>
      </c>
      <c r="C20" s="321">
        <v>29.666666666666668</v>
      </c>
    </row>
    <row r="21" spans="1:3" ht="15" customHeight="1" outlineLevel="1">
      <c r="A21" s="319" t="s">
        <v>176</v>
      </c>
      <c r="B21" s="321">
        <v>-9169.84413222699</v>
      </c>
      <c r="C21" s="321">
        <v>27.333333333333332</v>
      </c>
    </row>
    <row r="22" spans="1:3" ht="15" customHeight="1" outlineLevel="1">
      <c r="A22" s="319" t="s">
        <v>177</v>
      </c>
      <c r="B22" s="321">
        <v>-1745.7680132157618</v>
      </c>
      <c r="C22" s="321">
        <v>25.666666666666668</v>
      </c>
    </row>
    <row r="23" spans="1:3" ht="15" customHeight="1" outlineLevel="1" thickBot="1">
      <c r="A23" s="328" t="s">
        <v>178</v>
      </c>
      <c r="B23" s="329">
        <v>-1569.3117238500004</v>
      </c>
      <c r="C23" s="329">
        <v>24</v>
      </c>
    </row>
    <row r="24" spans="1:5" ht="13.5" outlineLevel="1" thickBot="1">
      <c r="A24" s="438" t="s">
        <v>157</v>
      </c>
      <c r="B24" s="439">
        <f>SUM(B20:B23)</f>
        <v>-24654.645220323055</v>
      </c>
      <c r="C24" s="440">
        <f>AVERAGE(C19:C23)</f>
        <v>27.26666666666667</v>
      </c>
      <c r="E24" s="57"/>
    </row>
    <row r="25" spans="1:5" ht="12.75">
      <c r="A25" s="323" t="s">
        <v>180</v>
      </c>
      <c r="B25" s="324">
        <f>SUM(B19:B22)</f>
        <v>-37178.81323456265</v>
      </c>
      <c r="E25" s="57"/>
    </row>
    <row r="26" ht="12.75">
      <c r="E26" s="57"/>
    </row>
    <row r="27" ht="12.75">
      <c r="A27" s="322" t="s">
        <v>158</v>
      </c>
    </row>
  </sheetData>
  <sheetProtection/>
  <mergeCells count="2">
    <mergeCell ref="A1:C1"/>
    <mergeCell ref="A18:C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21"/>
  <sheetViews>
    <sheetView zoomScalePageLayoutView="0" workbookViewId="0" topLeftCell="A1">
      <selection activeCell="A2" sqref="A2:I2"/>
    </sheetView>
  </sheetViews>
  <sheetFormatPr defaultColWidth="9.140625" defaultRowHeight="12.75" outlineLevelRow="1"/>
  <cols>
    <col min="1" max="1" width="25.140625" style="1" customWidth="1"/>
    <col min="2" max="9" width="14.42187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="479" customFormat="1" ht="15" customHeight="1" thickBot="1">
      <c r="A1" s="479" t="s">
        <v>181</v>
      </c>
    </row>
    <row r="2" spans="1:9" ht="20.25" customHeight="1" thickBot="1">
      <c r="A2" s="480" t="s">
        <v>182</v>
      </c>
      <c r="B2" s="480"/>
      <c r="C2" s="480"/>
      <c r="D2" s="480"/>
      <c r="E2" s="480"/>
      <c r="F2" s="480"/>
      <c r="G2" s="480"/>
      <c r="H2" s="480"/>
      <c r="I2" s="480"/>
    </row>
    <row r="3" spans="1:9" ht="15" customHeight="1" outlineLevel="1">
      <c r="A3" s="481" t="s">
        <v>5</v>
      </c>
      <c r="B3" s="483" t="s">
        <v>3</v>
      </c>
      <c r="C3" s="484"/>
      <c r="D3" s="484"/>
      <c r="E3" s="485"/>
      <c r="F3" s="483" t="s">
        <v>4</v>
      </c>
      <c r="G3" s="484"/>
      <c r="H3" s="484"/>
      <c r="I3" s="484"/>
    </row>
    <row r="4" spans="1:9" ht="15" customHeight="1" outlineLevel="1" thickBot="1">
      <c r="A4" s="482"/>
      <c r="B4" s="476" t="s">
        <v>42</v>
      </c>
      <c r="C4" s="477"/>
      <c r="D4" s="476" t="s">
        <v>43</v>
      </c>
      <c r="E4" s="477"/>
      <c r="F4" s="476" t="s">
        <v>42</v>
      </c>
      <c r="G4" s="477"/>
      <c r="H4" s="476" t="s">
        <v>43</v>
      </c>
      <c r="I4" s="478"/>
    </row>
    <row r="5" spans="1:9" ht="16.5" customHeight="1" outlineLevel="1">
      <c r="A5" s="135" t="s">
        <v>14</v>
      </c>
      <c r="B5" s="136">
        <v>24</v>
      </c>
      <c r="C5" s="77">
        <v>0.008504606661941885</v>
      </c>
      <c r="D5" s="136">
        <v>5</v>
      </c>
      <c r="E5" s="77">
        <v>0.001771793054571226</v>
      </c>
      <c r="F5" s="136">
        <v>2791</v>
      </c>
      <c r="G5" s="77">
        <v>0.9890148830616584</v>
      </c>
      <c r="H5" s="136">
        <v>2</v>
      </c>
      <c r="I5" s="78">
        <v>0.0007087172218284905</v>
      </c>
    </row>
    <row r="6" spans="1:9" ht="16.5" customHeight="1" outlineLevel="1">
      <c r="A6" s="137" t="s">
        <v>2</v>
      </c>
      <c r="B6" s="138">
        <v>47</v>
      </c>
      <c r="C6" s="79">
        <v>5.9842804412069914E-05</v>
      </c>
      <c r="D6" s="138">
        <v>2</v>
      </c>
      <c r="E6" s="79">
        <v>2.5465023154072303E-06</v>
      </c>
      <c r="F6" s="138">
        <v>785322</v>
      </c>
      <c r="G6" s="79">
        <v>0.9999121456701184</v>
      </c>
      <c r="H6" s="138">
        <v>20</v>
      </c>
      <c r="I6" s="80">
        <v>2.5465023154072302E-05</v>
      </c>
    </row>
    <row r="7" spans="1:9" ht="16.5" customHeight="1" outlineLevel="1">
      <c r="A7" s="137" t="s">
        <v>84</v>
      </c>
      <c r="B7" s="138">
        <v>507</v>
      </c>
      <c r="C7" s="79">
        <v>0.09912023460410557</v>
      </c>
      <c r="D7" s="138">
        <v>30</v>
      </c>
      <c r="E7" s="79">
        <v>0.005865102639296188</v>
      </c>
      <c r="F7" s="138">
        <v>4569</v>
      </c>
      <c r="G7" s="79">
        <v>0.8932551319648094</v>
      </c>
      <c r="H7" s="138">
        <v>9</v>
      </c>
      <c r="I7" s="80">
        <v>0.0017595307917888563</v>
      </c>
    </row>
    <row r="8" spans="1:9" ht="16.5" customHeight="1" outlineLevel="1">
      <c r="A8" s="73" t="s">
        <v>85</v>
      </c>
      <c r="B8" s="139">
        <v>578</v>
      </c>
      <c r="C8" s="74">
        <v>0.00072857632656354</v>
      </c>
      <c r="D8" s="139">
        <v>37</v>
      </c>
      <c r="E8" s="74">
        <v>4.663896900147228E-05</v>
      </c>
      <c r="F8" s="139">
        <v>792682</v>
      </c>
      <c r="G8" s="74">
        <v>0.9991857088114878</v>
      </c>
      <c r="H8" s="139">
        <v>31</v>
      </c>
      <c r="I8" s="75">
        <v>3.9075892947179477E-05</v>
      </c>
    </row>
    <row r="9" spans="1:9" ht="16.5" customHeight="1" outlineLevel="1">
      <c r="A9" s="140" t="s">
        <v>51</v>
      </c>
      <c r="B9" s="141">
        <v>4852</v>
      </c>
      <c r="C9" s="81">
        <v>0.8213983409514136</v>
      </c>
      <c r="D9" s="141">
        <v>544</v>
      </c>
      <c r="E9" s="81">
        <v>0.09209412561367869</v>
      </c>
      <c r="F9" s="141">
        <v>498</v>
      </c>
      <c r="G9" s="81">
        <v>0.08430675469781615</v>
      </c>
      <c r="H9" s="141">
        <v>13</v>
      </c>
      <c r="I9" s="82">
        <v>0.002200778737091586</v>
      </c>
    </row>
    <row r="10" spans="1:9" ht="16.5" customHeight="1" outlineLevel="1" thickBot="1">
      <c r="A10" s="13" t="s">
        <v>52</v>
      </c>
      <c r="B10" s="142">
        <v>5430</v>
      </c>
      <c r="C10" s="39">
        <v>0.006793996759401177</v>
      </c>
      <c r="D10" s="142">
        <v>581</v>
      </c>
      <c r="E10" s="39">
        <v>0.0007269451412913599</v>
      </c>
      <c r="F10" s="142">
        <v>793180</v>
      </c>
      <c r="G10" s="39">
        <v>0.9924240054552166</v>
      </c>
      <c r="H10" s="142">
        <v>44</v>
      </c>
      <c r="I10" s="49">
        <v>5.5052644090911933E-05</v>
      </c>
    </row>
    <row r="11" spans="1:5" ht="8.25" customHeight="1" thickBot="1">
      <c r="A11" s="143"/>
      <c r="B11" s="143"/>
      <c r="C11" s="143"/>
      <c r="D11" s="143"/>
      <c r="E11" s="143"/>
    </row>
    <row r="12" spans="1:5" ht="20.25" customHeight="1" thickBot="1">
      <c r="A12" s="486" t="s">
        <v>183</v>
      </c>
      <c r="B12" s="486"/>
      <c r="C12" s="486"/>
      <c r="D12" s="486"/>
      <c r="E12" s="486"/>
    </row>
    <row r="13" spans="1:5" ht="15" customHeight="1">
      <c r="A13" s="481" t="s">
        <v>5</v>
      </c>
      <c r="B13" s="483" t="s">
        <v>3</v>
      </c>
      <c r="C13" s="485"/>
      <c r="D13" s="483" t="s">
        <v>4</v>
      </c>
      <c r="E13" s="484"/>
    </row>
    <row r="14" spans="1:5" ht="15" customHeight="1" thickBot="1">
      <c r="A14" s="482"/>
      <c r="B14" s="10" t="s">
        <v>42</v>
      </c>
      <c r="C14" s="10" t="s">
        <v>43</v>
      </c>
      <c r="D14" s="10" t="s">
        <v>42</v>
      </c>
      <c r="E14" s="11" t="s">
        <v>43</v>
      </c>
    </row>
    <row r="15" spans="1:5" ht="16.5" customHeight="1">
      <c r="A15" s="12" t="s">
        <v>14</v>
      </c>
      <c r="B15" s="77">
        <v>0.12173757587646193</v>
      </c>
      <c r="C15" s="77">
        <v>0.12350202800199918</v>
      </c>
      <c r="D15" s="77">
        <v>0.753698685149462</v>
      </c>
      <c r="E15" s="78">
        <v>0.001061710972076786</v>
      </c>
    </row>
    <row r="16" spans="1:5" ht="16.5" customHeight="1">
      <c r="A16" s="3" t="s">
        <v>2</v>
      </c>
      <c r="B16" s="79">
        <v>0.5266842214466004</v>
      </c>
      <c r="C16" s="79">
        <v>0.007309968836255106</v>
      </c>
      <c r="D16" s="79">
        <v>0.4657206967826139</v>
      </c>
      <c r="E16" s="80">
        <v>0.0002851129345305225</v>
      </c>
    </row>
    <row r="17" spans="1:5" ht="16.5" customHeight="1">
      <c r="A17" s="3" t="s">
        <v>84</v>
      </c>
      <c r="B17" s="79">
        <v>0.6200494344125126</v>
      </c>
      <c r="C17" s="79">
        <v>0.10015888700988859</v>
      </c>
      <c r="D17" s="79">
        <v>0.2752636270504491</v>
      </c>
      <c r="E17" s="80">
        <v>0.004528051527149687</v>
      </c>
    </row>
    <row r="18" spans="1:5" ht="16.5" customHeight="1">
      <c r="A18" s="73" t="s">
        <v>85</v>
      </c>
      <c r="B18" s="74">
        <v>0.6162882907790375</v>
      </c>
      <c r="C18" s="74">
        <v>0.0993899296509157</v>
      </c>
      <c r="D18" s="74">
        <v>0.279854825035759</v>
      </c>
      <c r="E18" s="75">
        <v>0.004466954534287766</v>
      </c>
    </row>
    <row r="19" spans="1:5" ht="16.5" customHeight="1">
      <c r="A19" s="72" t="s">
        <v>51</v>
      </c>
      <c r="B19" s="81">
        <v>0.7694690326947595</v>
      </c>
      <c r="C19" s="81">
        <v>0.18250933937446004</v>
      </c>
      <c r="D19" s="81">
        <v>0.04785765725559995</v>
      </c>
      <c r="E19" s="82">
        <v>0.00016397067518063586</v>
      </c>
    </row>
    <row r="20" spans="1:5" ht="16.5" customHeight="1" thickBot="1">
      <c r="A20" s="13" t="s">
        <v>52</v>
      </c>
      <c r="B20" s="39">
        <v>0.7602806477286909</v>
      </c>
      <c r="C20" s="39">
        <v>0.17752350939909334</v>
      </c>
      <c r="D20" s="39">
        <v>0.061773762256413574</v>
      </c>
      <c r="E20" s="49">
        <v>0.0004220806158023428</v>
      </c>
    </row>
    <row r="21" ht="12.75">
      <c r="A21" s="134" t="s">
        <v>107</v>
      </c>
    </row>
  </sheetData>
  <sheetProtection/>
  <mergeCells count="13">
    <mergeCell ref="A12:E12"/>
    <mergeCell ref="B13:C13"/>
    <mergeCell ref="D13:E13"/>
    <mergeCell ref="A13:A14"/>
    <mergeCell ref="D4:E4"/>
    <mergeCell ref="F4:G4"/>
    <mergeCell ref="H4:I4"/>
    <mergeCell ref="A1:IV1"/>
    <mergeCell ref="A2:I2"/>
    <mergeCell ref="A3:A4"/>
    <mergeCell ref="B3:E3"/>
    <mergeCell ref="F3:I3"/>
    <mergeCell ref="B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82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40.00390625" style="1" customWidth="1"/>
    <col min="2" max="2" width="11.00390625" style="1" customWidth="1"/>
    <col min="3" max="3" width="2.28125" style="1" customWidth="1"/>
    <col min="4" max="4" width="39.57421875" style="1" customWidth="1"/>
    <col min="5" max="5" width="10.00390625" style="1" bestFit="1" customWidth="1"/>
    <col min="6" max="6" width="2.7109375" style="1" customWidth="1"/>
    <col min="7" max="7" width="39.8515625" style="1" customWidth="1"/>
    <col min="8" max="8" width="10.00390625" style="1" bestFit="1" customWidth="1"/>
    <col min="9" max="9" width="2.00390625" style="1" customWidth="1"/>
    <col min="10" max="10" width="40.00390625" style="1" customWidth="1"/>
    <col min="11" max="11" width="10.57421875" style="1" bestFit="1" customWidth="1"/>
    <col min="12" max="12" width="9.00390625" style="1" customWidth="1"/>
    <col min="13" max="13" width="10.57421875" style="1" bestFit="1" customWidth="1"/>
    <col min="14" max="16384" width="9.140625" style="1" customWidth="1"/>
  </cols>
  <sheetData>
    <row r="1" s="489" customFormat="1" ht="26.25" customHeight="1">
      <c r="A1" s="489" t="s">
        <v>141</v>
      </c>
    </row>
    <row r="2" s="488" customFormat="1" ht="18.75" customHeight="1" thickBot="1">
      <c r="A2" s="488" t="s">
        <v>181</v>
      </c>
    </row>
    <row r="3" spans="1:11" ht="22.5" customHeight="1" thickBot="1">
      <c r="A3" s="487" t="s">
        <v>0</v>
      </c>
      <c r="B3" s="487"/>
      <c r="C3" s="44"/>
      <c r="D3" s="487" t="s">
        <v>1</v>
      </c>
      <c r="E3" s="487"/>
      <c r="F3" s="44"/>
      <c r="G3" s="487" t="s">
        <v>80</v>
      </c>
      <c r="H3" s="487"/>
      <c r="I3" s="45"/>
      <c r="J3" s="487" t="s">
        <v>81</v>
      </c>
      <c r="K3" s="487"/>
    </row>
    <row r="4" spans="1:11" s="273" customFormat="1" ht="14.25">
      <c r="A4" s="31" t="s">
        <v>15</v>
      </c>
      <c r="B4" s="272">
        <v>0.1005940115929798</v>
      </c>
      <c r="D4" s="31" t="s">
        <v>15</v>
      </c>
      <c r="E4" s="272">
        <v>0.12726100766044662</v>
      </c>
      <c r="G4" s="31" t="s">
        <v>15</v>
      </c>
      <c r="H4" s="272">
        <v>0.41724052380503845</v>
      </c>
      <c r="I4" s="272"/>
      <c r="J4" s="31" t="s">
        <v>15</v>
      </c>
      <c r="K4" s="272">
        <v>0.4126971262461323</v>
      </c>
    </row>
    <row r="5" spans="1:11" s="273" customFormat="1" ht="14.25">
      <c r="A5" s="31" t="s">
        <v>19</v>
      </c>
      <c r="B5" s="272">
        <v>0.231663899450098</v>
      </c>
      <c r="D5" s="31" t="s">
        <v>19</v>
      </c>
      <c r="E5" s="272">
        <v>0.1103538328417951</v>
      </c>
      <c r="G5" s="31" t="s">
        <v>16</v>
      </c>
      <c r="H5" s="272">
        <v>0.0018824183327596142</v>
      </c>
      <c r="I5" s="272"/>
      <c r="J5" s="31" t="s">
        <v>16</v>
      </c>
      <c r="K5" s="272">
        <v>0.0018538910433123432</v>
      </c>
    </row>
    <row r="6" spans="1:11" s="273" customFormat="1" ht="14.25">
      <c r="A6" s="31" t="s">
        <v>61</v>
      </c>
      <c r="B6" s="272">
        <v>0.02316838959193513</v>
      </c>
      <c r="D6" s="31" t="s">
        <v>61</v>
      </c>
      <c r="E6" s="272">
        <v>0.011637342583949476</v>
      </c>
      <c r="G6" s="31" t="s">
        <v>19</v>
      </c>
      <c r="H6" s="272">
        <v>0.09165256992080811</v>
      </c>
      <c r="I6" s="272"/>
      <c r="J6" s="31" t="s">
        <v>19</v>
      </c>
      <c r="K6" s="272">
        <v>0.0926025809640315</v>
      </c>
    </row>
    <row r="7" spans="1:11" s="273" customFormat="1" ht="14.25">
      <c r="A7" s="31" t="s">
        <v>17</v>
      </c>
      <c r="B7" s="272">
        <v>0.19686238020485586</v>
      </c>
      <c r="D7" s="31" t="s">
        <v>17</v>
      </c>
      <c r="E7" s="272">
        <v>0.012938648266128212</v>
      </c>
      <c r="G7" s="31" t="s">
        <v>61</v>
      </c>
      <c r="H7" s="272">
        <v>0.0003836462531358999</v>
      </c>
      <c r="I7" s="272"/>
      <c r="J7" s="31" t="s">
        <v>61</v>
      </c>
      <c r="K7" s="272">
        <v>0.0006175370607236091</v>
      </c>
    </row>
    <row r="8" spans="1:11" s="273" customFormat="1" ht="14.25">
      <c r="A8" s="31" t="s">
        <v>7</v>
      </c>
      <c r="B8" s="272">
        <v>0.010903329253487255</v>
      </c>
      <c r="D8" s="31" t="s">
        <v>18</v>
      </c>
      <c r="E8" s="272">
        <v>0.7069339199576015</v>
      </c>
      <c r="G8" s="31" t="s">
        <v>17</v>
      </c>
      <c r="H8" s="272">
        <v>0.020051279755144</v>
      </c>
      <c r="I8" s="272"/>
      <c r="J8" s="31" t="s">
        <v>17</v>
      </c>
      <c r="K8" s="272">
        <v>0.020956538435620804</v>
      </c>
    </row>
    <row r="9" spans="1:11" s="273" customFormat="1" ht="14.25">
      <c r="A9" s="31" t="s">
        <v>18</v>
      </c>
      <c r="B9" s="272">
        <v>0.40868701387514855</v>
      </c>
      <c r="D9" s="31" t="s">
        <v>8</v>
      </c>
      <c r="E9" s="272">
        <v>0.029271906655270036</v>
      </c>
      <c r="G9" s="31" t="s">
        <v>18</v>
      </c>
      <c r="H9" s="272">
        <v>0.41317030338556515</v>
      </c>
      <c r="I9" s="272"/>
      <c r="J9" s="31" t="s">
        <v>7</v>
      </c>
      <c r="K9" s="272">
        <v>6.006713299501079E-05</v>
      </c>
    </row>
    <row r="10" spans="1:11" s="273" customFormat="1" ht="14.25">
      <c r="A10" s="31" t="s">
        <v>8</v>
      </c>
      <c r="B10" s="272">
        <v>0.02812097603149528</v>
      </c>
      <c r="D10" s="273" t="s">
        <v>62</v>
      </c>
      <c r="E10" s="272">
        <v>0.0016033420348090374</v>
      </c>
      <c r="G10" s="31" t="s">
        <v>8</v>
      </c>
      <c r="H10" s="272">
        <v>0.03681407447076426</v>
      </c>
      <c r="I10" s="272"/>
      <c r="J10" s="31" t="s">
        <v>18</v>
      </c>
      <c r="K10" s="272">
        <v>0.4159681958992056</v>
      </c>
    </row>
    <row r="11" spans="1:11" s="273" customFormat="1" ht="14.25">
      <c r="A11" s="31"/>
      <c r="B11" s="272"/>
      <c r="C11" s="32"/>
      <c r="G11" s="31" t="s">
        <v>49</v>
      </c>
      <c r="H11" s="272">
        <v>0.01880518407678433</v>
      </c>
      <c r="I11" s="272"/>
      <c r="J11" s="31" t="s">
        <v>8</v>
      </c>
      <c r="K11" s="272">
        <v>0.036692983446295194</v>
      </c>
    </row>
    <row r="12" spans="3:11" s="273" customFormat="1" ht="14.25">
      <c r="C12" s="31"/>
      <c r="H12" s="272"/>
      <c r="I12" s="272"/>
      <c r="J12" s="30" t="s">
        <v>49</v>
      </c>
      <c r="K12" s="272">
        <v>0.018535639439983344</v>
      </c>
    </row>
    <row r="13" spans="1:11" s="273" customFormat="1" ht="14.25">
      <c r="A13" s="31"/>
      <c r="B13" s="31"/>
      <c r="C13" s="31"/>
      <c r="J13" s="273" t="s">
        <v>62</v>
      </c>
      <c r="K13" s="274">
        <v>1.5440331700242907E-05</v>
      </c>
    </row>
    <row r="14" spans="1:11" s="273" customFormat="1" ht="14.25">
      <c r="A14" s="31"/>
      <c r="B14" s="31"/>
      <c r="C14" s="31"/>
      <c r="F14" s="272"/>
      <c r="G14" s="8"/>
      <c r="H14" s="9"/>
      <c r="I14" s="9"/>
      <c r="J14" s="9"/>
      <c r="K14" s="9"/>
    </row>
    <row r="15" spans="1:14" s="273" customFormat="1" ht="14.25">
      <c r="A15" s="275" t="s">
        <v>60</v>
      </c>
      <c r="B15" s="276">
        <f>SUM(B7:B10)</f>
        <v>0.644573699364987</v>
      </c>
      <c r="C15" s="31"/>
      <c r="D15" s="275" t="s">
        <v>60</v>
      </c>
      <c r="E15" s="276">
        <f>SUM(E7:E10)</f>
        <v>0.7507478169138088</v>
      </c>
      <c r="F15" s="272"/>
      <c r="G15" s="275" t="s">
        <v>60</v>
      </c>
      <c r="H15" s="276">
        <f>SUM(H8:H11)</f>
        <v>0.4888408416882577</v>
      </c>
      <c r="J15" s="275" t="s">
        <v>60</v>
      </c>
      <c r="K15" s="276">
        <f>SUM(K8:K13)</f>
        <v>0.4922288646858001</v>
      </c>
      <c r="N15" s="277"/>
    </row>
    <row r="16" spans="1:14" ht="14.25" outlineLevel="1">
      <c r="A16" s="31"/>
      <c r="B16" s="31"/>
      <c r="C16" s="9"/>
      <c r="D16" s="8"/>
      <c r="E16" s="8"/>
      <c r="F16" s="9"/>
      <c r="I16" s="9"/>
      <c r="N16" s="2"/>
    </row>
    <row r="17" spans="1:14" ht="12.75" outlineLevel="1">
      <c r="A17" s="8"/>
      <c r="B17" s="8"/>
      <c r="C17" s="8"/>
      <c r="F17" s="8"/>
      <c r="I17" s="8"/>
      <c r="N17" s="2"/>
    </row>
    <row r="18" spans="1:2" ht="12.75" outlineLevel="1">
      <c r="A18" s="8"/>
      <c r="B18" s="8"/>
    </row>
    <row r="19" ht="12.75" outlineLevel="1"/>
    <row r="20" ht="12.75" outlineLevel="1"/>
    <row r="21" ht="12.75" outlineLevel="1"/>
    <row r="22" ht="12.75" outlineLevel="1"/>
    <row r="23" ht="12.75" outlineLevel="1"/>
    <row r="24" ht="12.75" outlineLevel="1"/>
    <row r="25" ht="12.75" outlineLevel="1"/>
    <row r="26" ht="14.25" outlineLevel="1">
      <c r="M26" s="30"/>
    </row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2.75" outlineLevel="1"/>
    <row r="69" ht="13.5" outlineLevel="1" thickBot="1"/>
    <row r="70" spans="1:2" ht="24" customHeight="1" thickBot="1">
      <c r="A70" s="487" t="s">
        <v>74</v>
      </c>
      <c r="B70" s="487"/>
    </row>
    <row r="71" spans="1:2" ht="14.25">
      <c r="A71" s="31" t="s">
        <v>15</v>
      </c>
      <c r="B71" s="272">
        <v>0.7034196066260013</v>
      </c>
    </row>
    <row r="72" spans="1:2" ht="14.25">
      <c r="A72" s="31" t="s">
        <v>16</v>
      </c>
      <c r="B72" s="272">
        <v>0.02554042250169667</v>
      </c>
    </row>
    <row r="73" spans="1:2" ht="14.25">
      <c r="A73" s="31" t="s">
        <v>19</v>
      </c>
      <c r="B73" s="272">
        <v>0.01294450807110635</v>
      </c>
    </row>
    <row r="74" spans="1:2" ht="14.25">
      <c r="A74" s="31" t="s">
        <v>61</v>
      </c>
      <c r="B74" s="272">
        <v>9.508291059029937E-05</v>
      </c>
    </row>
    <row r="75" spans="1:2" ht="14.25">
      <c r="A75" s="31" t="s">
        <v>17</v>
      </c>
      <c r="B75" s="272">
        <v>0.0009081742343392949</v>
      </c>
    </row>
    <row r="76" spans="1:2" ht="14.25">
      <c r="A76" s="31" t="s">
        <v>18</v>
      </c>
      <c r="B76" s="272">
        <v>0.13316907752943685</v>
      </c>
    </row>
    <row r="77" spans="1:2" ht="14.25">
      <c r="A77" s="31" t="s">
        <v>8</v>
      </c>
      <c r="B77" s="272">
        <v>0.04458058595963286</v>
      </c>
    </row>
    <row r="78" spans="1:2" ht="14.25">
      <c r="A78" s="31" t="s">
        <v>49</v>
      </c>
      <c r="B78" s="272">
        <v>0.07899089913984113</v>
      </c>
    </row>
    <row r="79" spans="1:2" ht="14.25">
      <c r="A79" s="31" t="s">
        <v>59</v>
      </c>
      <c r="B79" s="272">
        <v>7.173672002000952E-05</v>
      </c>
    </row>
    <row r="80" spans="1:2" ht="14.25">
      <c r="A80" s="31" t="s">
        <v>62</v>
      </c>
      <c r="B80" s="272">
        <v>0.00027990630733527297</v>
      </c>
    </row>
    <row r="81" ht="14.25">
      <c r="B81" s="272"/>
    </row>
    <row r="82" spans="1:2" ht="14.25">
      <c r="A82" s="275" t="s">
        <v>60</v>
      </c>
      <c r="B82" s="276">
        <f>SUM(B75:B80)</f>
        <v>0.2580003798906054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7">
    <mergeCell ref="A70:B70"/>
    <mergeCell ref="A2:IV2"/>
    <mergeCell ref="A1:IV1"/>
    <mergeCell ref="J3:K3"/>
    <mergeCell ref="A3:B3"/>
    <mergeCell ref="D3:E3"/>
    <mergeCell ref="G3:H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O29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26.7109375" style="394" customWidth="1"/>
    <col min="2" max="11" width="11.00390625" style="394" customWidth="1"/>
    <col min="12" max="15" width="9.28125" style="394" customWidth="1"/>
    <col min="16" max="16384" width="9.140625" style="394" customWidth="1"/>
  </cols>
  <sheetData>
    <row r="1" s="489" customFormat="1" ht="26.25" customHeight="1">
      <c r="A1" s="489" t="s">
        <v>199</v>
      </c>
    </row>
    <row r="2" s="488" customFormat="1" ht="18.75" customHeight="1" thickBot="1">
      <c r="A2" s="488" t="s">
        <v>191</v>
      </c>
    </row>
    <row r="3" spans="1:11" ht="21" customHeight="1">
      <c r="A3" s="494" t="s">
        <v>201</v>
      </c>
      <c r="B3" s="490" t="s">
        <v>14</v>
      </c>
      <c r="C3" s="491"/>
      <c r="D3" s="490" t="s">
        <v>2</v>
      </c>
      <c r="E3" s="491"/>
      <c r="F3" s="492" t="s">
        <v>195</v>
      </c>
      <c r="G3" s="492"/>
      <c r="H3" s="490" t="s">
        <v>196</v>
      </c>
      <c r="I3" s="491"/>
      <c r="J3" s="492" t="s">
        <v>51</v>
      </c>
      <c r="K3" s="493"/>
    </row>
    <row r="4" spans="1:11" ht="21.75" customHeight="1" thickBot="1">
      <c r="A4" s="495"/>
      <c r="B4" s="431" t="s">
        <v>200</v>
      </c>
      <c r="C4" s="432" t="s">
        <v>194</v>
      </c>
      <c r="D4" s="431" t="s">
        <v>200</v>
      </c>
      <c r="E4" s="432" t="s">
        <v>194</v>
      </c>
      <c r="F4" s="433" t="s">
        <v>200</v>
      </c>
      <c r="G4" s="433" t="s">
        <v>194</v>
      </c>
      <c r="H4" s="431" t="s">
        <v>200</v>
      </c>
      <c r="I4" s="432" t="s">
        <v>194</v>
      </c>
      <c r="J4" s="433" t="s">
        <v>200</v>
      </c>
      <c r="K4" s="434" t="s">
        <v>194</v>
      </c>
    </row>
    <row r="5" spans="1:11" s="426" customFormat="1" ht="21" customHeight="1">
      <c r="A5" s="441" t="s">
        <v>15</v>
      </c>
      <c r="B5" s="521">
        <f>B19</f>
        <v>0.2108167793914803</v>
      </c>
      <c r="C5" s="522">
        <f>C19</f>
        <v>0.021405795113214207</v>
      </c>
      <c r="D5" s="523">
        <f>E19</f>
        <v>2.5114827859659754</v>
      </c>
      <c r="E5" s="524">
        <f>F19</f>
        <v>0.24587143551173987</v>
      </c>
      <c r="F5" s="525">
        <f aca="true" t="shared" si="0" ref="F5:G9">H19</f>
        <v>1.4309706643259368</v>
      </c>
      <c r="G5" s="526">
        <f t="shared" si="0"/>
        <v>0.03551405361361064</v>
      </c>
      <c r="H5" s="523">
        <f aca="true" t="shared" si="1" ref="H5:H13">K19</f>
        <v>1.4576630075842867</v>
      </c>
      <c r="I5" s="524">
        <f aca="true" t="shared" si="2" ref="I5:I13">L19</f>
        <v>0.03661361375780049</v>
      </c>
      <c r="J5" s="525">
        <f aca="true" t="shared" si="3" ref="J5:K9">N19</f>
        <v>1.3810690015929938</v>
      </c>
      <c r="K5" s="527">
        <f t="shared" si="3"/>
        <v>0.020026843741840675</v>
      </c>
    </row>
    <row r="6" spans="1:11" s="426" customFormat="1" ht="21" customHeight="1">
      <c r="A6" s="442" t="s">
        <v>16</v>
      </c>
      <c r="B6" s="427" t="s">
        <v>103</v>
      </c>
      <c r="C6" s="428" t="s">
        <v>103</v>
      </c>
      <c r="D6" s="427" t="s">
        <v>103</v>
      </c>
      <c r="E6" s="428" t="s">
        <v>103</v>
      </c>
      <c r="F6" s="544">
        <f t="shared" si="0"/>
        <v>-0.011270872511511314</v>
      </c>
      <c r="G6" s="545">
        <f t="shared" si="0"/>
        <v>-0.05649200368981715</v>
      </c>
      <c r="H6" s="544">
        <f t="shared" si="1"/>
        <v>-0.010946378959120553</v>
      </c>
      <c r="I6" s="545">
        <f t="shared" si="2"/>
        <v>-0.05575344189278446</v>
      </c>
      <c r="J6" s="528">
        <f t="shared" si="3"/>
        <v>0.33251580696556754</v>
      </c>
      <c r="K6" s="529">
        <f t="shared" si="3"/>
        <v>0.14967897770596925</v>
      </c>
    </row>
    <row r="7" spans="1:11" s="426" customFormat="1" ht="32.25" customHeight="1">
      <c r="A7" s="443" t="s">
        <v>19</v>
      </c>
      <c r="B7" s="534">
        <f aca="true" t="shared" si="4" ref="B7:C12">B20</f>
        <v>0.08862560576503864</v>
      </c>
      <c r="C7" s="535">
        <f t="shared" si="4"/>
        <v>0.0038403029193918438</v>
      </c>
      <c r="D7" s="542">
        <f aca="true" t="shared" si="5" ref="D7:E9">E20</f>
        <v>-3.177629261492011</v>
      </c>
      <c r="E7" s="543">
        <f t="shared" si="5"/>
        <v>-0.22357183259222108</v>
      </c>
      <c r="F7" s="530">
        <f t="shared" si="0"/>
        <v>2.7246463268256473</v>
      </c>
      <c r="G7" s="531">
        <f t="shared" si="0"/>
        <v>0.4230416133557271</v>
      </c>
      <c r="H7" s="532">
        <f t="shared" si="1"/>
        <v>2.646583814496349</v>
      </c>
      <c r="I7" s="533">
        <f t="shared" si="2"/>
        <v>0.40016845427914055</v>
      </c>
      <c r="J7" s="546">
        <f t="shared" si="3"/>
        <v>-0.20426183541016937</v>
      </c>
      <c r="K7" s="547">
        <f t="shared" si="3"/>
        <v>-0.136291527551676</v>
      </c>
    </row>
    <row r="8" spans="1:11" s="426" customFormat="1" ht="21" customHeight="1">
      <c r="A8" s="444" t="s">
        <v>61</v>
      </c>
      <c r="B8" s="534">
        <f t="shared" si="4"/>
        <v>0.5779426427183355</v>
      </c>
      <c r="C8" s="535">
        <f t="shared" si="4"/>
        <v>0.33236176144754376</v>
      </c>
      <c r="D8" s="534">
        <f t="shared" si="5"/>
        <v>0.3990931918786706</v>
      </c>
      <c r="E8" s="535">
        <f t="shared" si="5"/>
        <v>0.5219353358785042</v>
      </c>
      <c r="F8" s="528">
        <f t="shared" si="0"/>
        <v>0.03748329216869406</v>
      </c>
      <c r="G8" s="536">
        <f t="shared" si="0"/>
        <v>42.53021957221433</v>
      </c>
      <c r="H8" s="534">
        <f t="shared" si="1"/>
        <v>0.04329262149071404</v>
      </c>
      <c r="I8" s="535">
        <f t="shared" si="2"/>
        <v>2.3450746514510583</v>
      </c>
      <c r="J8" s="528">
        <f t="shared" si="3"/>
        <v>0.0036594706422906666</v>
      </c>
      <c r="K8" s="529">
        <f t="shared" si="3"/>
        <v>0.6256766974443762</v>
      </c>
    </row>
    <row r="9" spans="1:11" s="426" customFormat="1" ht="21" customHeight="1">
      <c r="A9" s="443" t="s">
        <v>17</v>
      </c>
      <c r="B9" s="542">
        <f t="shared" si="4"/>
        <v>-1.4516823221713937</v>
      </c>
      <c r="C9" s="543">
        <f t="shared" si="4"/>
        <v>-0.06867668619423518</v>
      </c>
      <c r="D9" s="534">
        <f t="shared" si="5"/>
        <v>0.19490517327037105</v>
      </c>
      <c r="E9" s="535">
        <f t="shared" si="5"/>
        <v>0.17735425743572414</v>
      </c>
      <c r="F9" s="546">
        <f t="shared" si="0"/>
        <v>-0.12674991036308836</v>
      </c>
      <c r="G9" s="548">
        <f t="shared" si="0"/>
        <v>-0.059454582836444995</v>
      </c>
      <c r="H9" s="544">
        <f t="shared" si="1"/>
        <v>-0.13119327658565222</v>
      </c>
      <c r="I9" s="545">
        <f t="shared" si="2"/>
        <v>-0.05891436165449411</v>
      </c>
      <c r="J9" s="528">
        <f t="shared" si="3"/>
        <v>0.04514488575660933</v>
      </c>
      <c r="K9" s="529">
        <f t="shared" si="3"/>
        <v>0.9884470636503992</v>
      </c>
    </row>
    <row r="10" spans="1:11" s="426" customFormat="1" ht="21" customHeight="1">
      <c r="A10" s="445" t="s">
        <v>7</v>
      </c>
      <c r="B10" s="544">
        <f t="shared" si="4"/>
        <v>-0.2689258457555129</v>
      </c>
      <c r="C10" s="545">
        <f t="shared" si="4"/>
        <v>-0.1978474235167467</v>
      </c>
      <c r="D10" s="427" t="s">
        <v>103</v>
      </c>
      <c r="E10" s="541" t="s">
        <v>103</v>
      </c>
      <c r="F10" s="429" t="s">
        <v>103</v>
      </c>
      <c r="G10" s="429" t="s">
        <v>103</v>
      </c>
      <c r="H10" s="534">
        <f t="shared" si="1"/>
        <v>-0.001550883893964135</v>
      </c>
      <c r="I10" s="535">
        <f t="shared" si="2"/>
        <v>-0.2052085939834329</v>
      </c>
      <c r="J10" s="429" t="s">
        <v>103</v>
      </c>
      <c r="K10" s="430" t="s">
        <v>103</v>
      </c>
    </row>
    <row r="11" spans="1:11" s="426" customFormat="1" ht="21" customHeight="1">
      <c r="A11" s="446" t="s">
        <v>18</v>
      </c>
      <c r="B11" s="532">
        <f t="shared" si="4"/>
        <v>1.4582246360039741</v>
      </c>
      <c r="C11" s="533">
        <f t="shared" si="4"/>
        <v>0.03700093874018081</v>
      </c>
      <c r="D11" s="532">
        <f>E23</f>
        <v>1.2790919385632593</v>
      </c>
      <c r="E11" s="533">
        <f>F23</f>
        <v>0.01842692265872157</v>
      </c>
      <c r="F11" s="549">
        <f aca="true" t="shared" si="6" ref="F11:G13">H24</f>
        <v>-2.4955301591980508</v>
      </c>
      <c r="G11" s="550">
        <f t="shared" si="6"/>
        <v>-0.05695924024632044</v>
      </c>
      <c r="H11" s="542">
        <f t="shared" si="1"/>
        <v>-2.4566225132207187</v>
      </c>
      <c r="I11" s="543">
        <f t="shared" si="2"/>
        <v>-0.055764598540769796</v>
      </c>
      <c r="J11" s="549">
        <f aca="true" t="shared" si="7" ref="J11:K15">N24</f>
        <v>-1.854627669990852</v>
      </c>
      <c r="K11" s="551">
        <f t="shared" si="7"/>
        <v>-0.12224390071866059</v>
      </c>
    </row>
    <row r="12" spans="1:11" s="426" customFormat="1" ht="21" customHeight="1">
      <c r="A12" s="446" t="s">
        <v>8</v>
      </c>
      <c r="B12" s="544">
        <f t="shared" si="4"/>
        <v>-0.61500149595194</v>
      </c>
      <c r="C12" s="545">
        <f t="shared" si="4"/>
        <v>-0.17945249850323375</v>
      </c>
      <c r="D12" s="542">
        <f>E24</f>
        <v>-1.2095135620222834</v>
      </c>
      <c r="E12" s="543">
        <f>F24</f>
        <v>-0.29238579687840943</v>
      </c>
      <c r="F12" s="546">
        <f t="shared" si="6"/>
        <v>-0.12714502799791097</v>
      </c>
      <c r="G12" s="548">
        <f t="shared" si="6"/>
        <v>-0.03338408196553187</v>
      </c>
      <c r="H12" s="544">
        <f t="shared" si="1"/>
        <v>-0.1405344522396601</v>
      </c>
      <c r="I12" s="545">
        <f t="shared" si="2"/>
        <v>-0.036887301814176106</v>
      </c>
      <c r="J12" s="528">
        <f t="shared" si="7"/>
        <v>0.37792887736825886</v>
      </c>
      <c r="K12" s="529">
        <f t="shared" si="7"/>
        <v>0.09262668185422224</v>
      </c>
    </row>
    <row r="13" spans="1:11" s="426" customFormat="1" ht="21" customHeight="1">
      <c r="A13" s="443" t="s">
        <v>49</v>
      </c>
      <c r="B13" s="427" t="s">
        <v>103</v>
      </c>
      <c r="C13" s="428" t="s">
        <v>103</v>
      </c>
      <c r="D13" s="427" t="s">
        <v>103</v>
      </c>
      <c r="E13" s="428" t="s">
        <v>103</v>
      </c>
      <c r="F13" s="549">
        <f t="shared" si="6"/>
        <v>-1.4324043132497286</v>
      </c>
      <c r="G13" s="550">
        <f t="shared" si="6"/>
        <v>-0.4323687673730043</v>
      </c>
      <c r="H13" s="542">
        <f t="shared" si="1"/>
        <v>-1.408235971842244</v>
      </c>
      <c r="I13" s="543">
        <f t="shared" si="2"/>
        <v>-0.43173585387727137</v>
      </c>
      <c r="J13" s="546">
        <f t="shared" si="7"/>
        <v>-0.06540375181241787</v>
      </c>
      <c r="K13" s="547">
        <f t="shared" si="7"/>
        <v>-0.008211915855152711</v>
      </c>
    </row>
    <row r="14" spans="1:11" s="426" customFormat="1" ht="21" customHeight="1">
      <c r="A14" s="442" t="s">
        <v>59</v>
      </c>
      <c r="B14" s="427" t="s">
        <v>103</v>
      </c>
      <c r="C14" s="428" t="s">
        <v>103</v>
      </c>
      <c r="D14" s="427" t="s">
        <v>103</v>
      </c>
      <c r="E14" s="428" t="s">
        <v>103</v>
      </c>
      <c r="F14" s="429" t="s">
        <v>103</v>
      </c>
      <c r="G14" s="429" t="s">
        <v>103</v>
      </c>
      <c r="H14" s="427" t="s">
        <v>103</v>
      </c>
      <c r="I14" s="428" t="s">
        <v>103</v>
      </c>
      <c r="J14" s="552">
        <f t="shared" si="7"/>
        <v>-0.004060436250676385</v>
      </c>
      <c r="K14" s="547">
        <f t="shared" si="7"/>
        <v>-0.3614382342905315</v>
      </c>
    </row>
    <row r="15" spans="1:11" s="426" customFormat="1" ht="21" customHeight="1">
      <c r="A15" s="447" t="s">
        <v>62</v>
      </c>
      <c r="B15" s="427" t="s">
        <v>103</v>
      </c>
      <c r="C15" s="428" t="s">
        <v>103</v>
      </c>
      <c r="D15" s="538">
        <f>E25</f>
        <v>0.002569733836014186</v>
      </c>
      <c r="E15" s="535">
        <f>F25</f>
        <v>0.01628841932406184</v>
      </c>
      <c r="F15" s="427" t="s">
        <v>103</v>
      </c>
      <c r="G15" s="541" t="s">
        <v>103</v>
      </c>
      <c r="H15" s="537">
        <f>K28</f>
        <v>0.0015440331700242906</v>
      </c>
      <c r="I15" s="428" t="str">
        <f>L28</f>
        <v>-</v>
      </c>
      <c r="J15" s="546">
        <f t="shared" si="7"/>
        <v>-0.01196434886159041</v>
      </c>
      <c r="K15" s="553">
        <f t="shared" si="7"/>
        <v>-0.2994457507632513</v>
      </c>
    </row>
    <row r="16" spans="1:11" s="426" customFormat="1" ht="21" customHeight="1" thickBot="1">
      <c r="A16" s="448" t="s">
        <v>60</v>
      </c>
      <c r="B16" s="557">
        <v>-0.008773850278748663</v>
      </c>
      <c r="C16" s="558">
        <v>-0.013429070459563156</v>
      </c>
      <c r="D16" s="539">
        <v>0.0026705328364735603</v>
      </c>
      <c r="E16" s="540">
        <v>0.003569862223215809</v>
      </c>
      <c r="F16" s="554">
        <v>-0.041818294108087795</v>
      </c>
      <c r="G16" s="556">
        <v>-0.07880443638331457</v>
      </c>
      <c r="H16" s="557">
        <v>-0.041365930646122206</v>
      </c>
      <c r="I16" s="558">
        <v>-0.07752311493291562</v>
      </c>
      <c r="J16" s="554">
        <v>-0.015129824437906725</v>
      </c>
      <c r="K16" s="555">
        <v>-0.05539418269430598</v>
      </c>
    </row>
    <row r="17" ht="15" customHeight="1">
      <c r="A17" s="393"/>
    </row>
    <row r="18" spans="1:15" s="401" customFormat="1" ht="15.75" hidden="1" outlineLevel="1" thickBot="1">
      <c r="A18" s="405" t="s">
        <v>0</v>
      </c>
      <c r="B18" s="406" t="s">
        <v>200</v>
      </c>
      <c r="C18" s="406" t="s">
        <v>194</v>
      </c>
      <c r="D18" s="407" t="s">
        <v>1</v>
      </c>
      <c r="E18" s="406" t="s">
        <v>193</v>
      </c>
      <c r="F18" s="406" t="s">
        <v>194</v>
      </c>
      <c r="G18" s="408" t="s">
        <v>197</v>
      </c>
      <c r="H18" s="406" t="s">
        <v>193</v>
      </c>
      <c r="I18" s="406" t="s">
        <v>194</v>
      </c>
      <c r="J18" s="409" t="s">
        <v>198</v>
      </c>
      <c r="K18" s="406" t="s">
        <v>193</v>
      </c>
      <c r="L18" s="406" t="s">
        <v>194</v>
      </c>
      <c r="M18" s="410" t="s">
        <v>74</v>
      </c>
      <c r="N18" s="406" t="s">
        <v>193</v>
      </c>
      <c r="O18" s="406" t="s">
        <v>194</v>
      </c>
    </row>
    <row r="19" spans="1:15" ht="15" customHeight="1" hidden="1" outlineLevel="1">
      <c r="A19" s="272" t="s">
        <v>15</v>
      </c>
      <c r="B19" s="385">
        <v>0.2108167793914803</v>
      </c>
      <c r="C19" s="395">
        <v>0.021405795113214207</v>
      </c>
      <c r="D19" s="386" t="s">
        <v>15</v>
      </c>
      <c r="E19" s="385">
        <v>2.5114827859659754</v>
      </c>
      <c r="F19" s="395">
        <v>0.24587143551173987</v>
      </c>
      <c r="G19" s="272" t="s">
        <v>15</v>
      </c>
      <c r="H19" s="385">
        <v>1.4309706643259368</v>
      </c>
      <c r="I19" s="395">
        <v>0.03551405361361064</v>
      </c>
      <c r="J19" s="272" t="s">
        <v>15</v>
      </c>
      <c r="K19" s="385">
        <v>1.4576630075842867</v>
      </c>
      <c r="L19" s="395">
        <v>0.03661361375780049</v>
      </c>
      <c r="M19" s="386" t="s">
        <v>15</v>
      </c>
      <c r="N19" s="385">
        <v>1.3810690015929938</v>
      </c>
      <c r="O19" s="395">
        <v>0.020026843741840675</v>
      </c>
    </row>
    <row r="20" spans="1:15" ht="15" customHeight="1" hidden="1" outlineLevel="1">
      <c r="A20" s="272" t="s">
        <v>19</v>
      </c>
      <c r="B20" s="385">
        <v>0.08862560576503864</v>
      </c>
      <c r="C20" s="395">
        <v>0.0038403029193918438</v>
      </c>
      <c r="D20" s="272" t="s">
        <v>19</v>
      </c>
      <c r="E20" s="385">
        <v>-3.177629261492011</v>
      </c>
      <c r="F20" s="395">
        <v>-0.22357183259222108</v>
      </c>
      <c r="G20" s="386" t="s">
        <v>16</v>
      </c>
      <c r="H20" s="385">
        <v>-0.011270872511511314</v>
      </c>
      <c r="I20" s="395">
        <v>-0.05649200368981715</v>
      </c>
      <c r="J20" s="386" t="s">
        <v>16</v>
      </c>
      <c r="K20" s="385">
        <v>-0.010946378959120553</v>
      </c>
      <c r="L20" s="395">
        <v>-0.05575344189278446</v>
      </c>
      <c r="M20" s="386" t="s">
        <v>16</v>
      </c>
      <c r="N20" s="387">
        <v>0.33251580696556754</v>
      </c>
      <c r="O20" s="398">
        <v>0.14967897770596925</v>
      </c>
    </row>
    <row r="21" spans="1:15" ht="15" customHeight="1" hidden="1" outlineLevel="1">
      <c r="A21" s="272" t="s">
        <v>61</v>
      </c>
      <c r="B21" s="385">
        <v>0.5779426427183355</v>
      </c>
      <c r="C21" s="395">
        <v>0.33236176144754376</v>
      </c>
      <c r="D21" s="386" t="s">
        <v>61</v>
      </c>
      <c r="E21" s="385">
        <v>0.3990931918786706</v>
      </c>
      <c r="F21" s="395">
        <v>0.5219353358785042</v>
      </c>
      <c r="G21" s="388" t="s">
        <v>19</v>
      </c>
      <c r="H21" s="385">
        <v>2.7246463268256473</v>
      </c>
      <c r="I21" s="395">
        <v>0.4230416133557271</v>
      </c>
      <c r="J21" s="388" t="s">
        <v>19</v>
      </c>
      <c r="K21" s="385">
        <v>2.646583814496349</v>
      </c>
      <c r="L21" s="395">
        <v>0.40016845427914055</v>
      </c>
      <c r="M21" s="386" t="s">
        <v>19</v>
      </c>
      <c r="N21" s="387">
        <v>-0.20426183541016937</v>
      </c>
      <c r="O21" s="398">
        <v>-0.136291527551676</v>
      </c>
    </row>
    <row r="22" spans="1:15" ht="15" customHeight="1" hidden="1" outlineLevel="1">
      <c r="A22" s="272" t="s">
        <v>17</v>
      </c>
      <c r="B22" s="385">
        <v>-1.4516823221713937</v>
      </c>
      <c r="C22" s="395">
        <v>-0.06867668619423518</v>
      </c>
      <c r="D22" s="386" t="s">
        <v>17</v>
      </c>
      <c r="E22" s="385">
        <v>0.19490517327037105</v>
      </c>
      <c r="F22" s="395">
        <v>0.17735425743572414</v>
      </c>
      <c r="G22" s="388" t="s">
        <v>61</v>
      </c>
      <c r="H22" s="385">
        <v>0.03748329216869406</v>
      </c>
      <c r="I22" s="395">
        <v>42.53021957221433</v>
      </c>
      <c r="J22" s="388" t="s">
        <v>61</v>
      </c>
      <c r="K22" s="385">
        <v>0.04329262149071404</v>
      </c>
      <c r="L22" s="395">
        <v>2.3450746514510583</v>
      </c>
      <c r="M22" s="389" t="s">
        <v>61</v>
      </c>
      <c r="N22" s="387">
        <v>0.0036594706422906666</v>
      </c>
      <c r="O22" s="398">
        <v>0.6256766974443762</v>
      </c>
    </row>
    <row r="23" spans="1:15" ht="15" customHeight="1" hidden="1" outlineLevel="1">
      <c r="A23" s="386" t="s">
        <v>7</v>
      </c>
      <c r="B23" s="385">
        <v>-0.2689258457555129</v>
      </c>
      <c r="C23" s="395">
        <v>-0.1978474235167467</v>
      </c>
      <c r="D23" s="386" t="s">
        <v>18</v>
      </c>
      <c r="E23" s="385">
        <v>1.2790919385632593</v>
      </c>
      <c r="F23" s="395">
        <v>0.01842692265872157</v>
      </c>
      <c r="G23" s="386" t="s">
        <v>17</v>
      </c>
      <c r="H23" s="385">
        <v>-0.12674991036308836</v>
      </c>
      <c r="I23" s="395">
        <v>-0.059454582836444995</v>
      </c>
      <c r="J23" s="386" t="s">
        <v>17</v>
      </c>
      <c r="K23" s="385">
        <v>-0.13119327658565222</v>
      </c>
      <c r="L23" s="395">
        <v>-0.05891436165449411</v>
      </c>
      <c r="M23" s="386" t="s">
        <v>17</v>
      </c>
      <c r="N23" s="387">
        <v>0.04514488575660933</v>
      </c>
      <c r="O23" s="398">
        <v>0.9884470636503992</v>
      </c>
    </row>
    <row r="24" spans="1:15" ht="15" customHeight="1" hidden="1" outlineLevel="1">
      <c r="A24" s="272" t="s">
        <v>18</v>
      </c>
      <c r="B24" s="385">
        <v>1.4582246360039741</v>
      </c>
      <c r="C24" s="395">
        <v>0.03700093874018081</v>
      </c>
      <c r="D24" s="386" t="s">
        <v>8</v>
      </c>
      <c r="E24" s="385">
        <v>-1.2095135620222834</v>
      </c>
      <c r="F24" s="395">
        <v>-0.29238579687840943</v>
      </c>
      <c r="G24" s="388" t="s">
        <v>18</v>
      </c>
      <c r="H24" s="385">
        <v>-2.4955301591980508</v>
      </c>
      <c r="I24" s="395">
        <v>-0.05695924024632044</v>
      </c>
      <c r="J24" s="386" t="s">
        <v>7</v>
      </c>
      <c r="K24" s="385">
        <v>-0.001550883893964135</v>
      </c>
      <c r="L24" s="395">
        <v>-0.2052085939834329</v>
      </c>
      <c r="M24" s="388" t="s">
        <v>18</v>
      </c>
      <c r="N24" s="387">
        <v>-1.854627669990852</v>
      </c>
      <c r="O24" s="398">
        <v>-0.12224390071866059</v>
      </c>
    </row>
    <row r="25" spans="1:15" ht="15" customHeight="1" hidden="1" outlineLevel="1">
      <c r="A25" s="272" t="s">
        <v>8</v>
      </c>
      <c r="B25" s="385">
        <v>-0.61500149595194</v>
      </c>
      <c r="C25" s="395">
        <v>-0.17945249850323375</v>
      </c>
      <c r="D25" s="389" t="s">
        <v>62</v>
      </c>
      <c r="E25" s="411">
        <v>0.002569733836014186</v>
      </c>
      <c r="F25" s="395">
        <v>0.01628841932406184</v>
      </c>
      <c r="G25" s="388" t="s">
        <v>8</v>
      </c>
      <c r="H25" s="385">
        <v>-0.12714502799791097</v>
      </c>
      <c r="I25" s="395">
        <v>-0.03338408196553187</v>
      </c>
      <c r="J25" s="386" t="s">
        <v>18</v>
      </c>
      <c r="K25" s="385">
        <v>-2.4566225132207187</v>
      </c>
      <c r="L25" s="395">
        <v>-0.055764598540769796</v>
      </c>
      <c r="M25" s="388" t="s">
        <v>8</v>
      </c>
      <c r="N25" s="387">
        <v>0.37792887736825886</v>
      </c>
      <c r="O25" s="398">
        <v>0.09262668185422224</v>
      </c>
    </row>
    <row r="26" spans="7:15" ht="15" customHeight="1" hidden="1" outlineLevel="1">
      <c r="G26" s="388" t="s">
        <v>49</v>
      </c>
      <c r="H26" s="385">
        <v>-1.4324043132497286</v>
      </c>
      <c r="I26" s="395">
        <v>-0.4323687673730043</v>
      </c>
      <c r="J26" s="386" t="s">
        <v>8</v>
      </c>
      <c r="K26" s="385">
        <v>-0.1405344522396601</v>
      </c>
      <c r="L26" s="395">
        <v>-0.036887301814176106</v>
      </c>
      <c r="M26" s="386" t="s">
        <v>49</v>
      </c>
      <c r="N26" s="387">
        <v>-0.06540375181241787</v>
      </c>
      <c r="O26" s="398">
        <v>-0.008211915855152711</v>
      </c>
    </row>
    <row r="27" spans="1:15" ht="15" customHeight="1" hidden="1" outlineLevel="1">
      <c r="A27" s="389"/>
      <c r="B27" s="390"/>
      <c r="C27" s="272"/>
      <c r="D27" s="391"/>
      <c r="E27" s="392"/>
      <c r="F27" s="391"/>
      <c r="G27" s="396"/>
      <c r="H27" s="396"/>
      <c r="I27" s="397"/>
      <c r="J27" s="388" t="s">
        <v>49</v>
      </c>
      <c r="K27" s="385">
        <v>-1.408235971842244</v>
      </c>
      <c r="L27" s="395">
        <v>-0.43173585387727137</v>
      </c>
      <c r="M27" s="386" t="s">
        <v>59</v>
      </c>
      <c r="N27" s="387">
        <v>-0.004060436250676385</v>
      </c>
      <c r="O27" s="398">
        <v>-0.3614382342905315</v>
      </c>
    </row>
    <row r="28" spans="10:15" ht="15" customHeight="1" hidden="1" outlineLevel="1">
      <c r="J28" s="388" t="s">
        <v>62</v>
      </c>
      <c r="K28" s="399">
        <v>0.0015440331700242906</v>
      </c>
      <c r="L28" s="400" t="s">
        <v>103</v>
      </c>
      <c r="M28" s="386" t="s">
        <v>62</v>
      </c>
      <c r="N28" s="387">
        <v>-0.01196434886159041</v>
      </c>
      <c r="O28" s="398">
        <v>-0.2994457507632513</v>
      </c>
    </row>
    <row r="29" spans="1:15" ht="15" customHeight="1" hidden="1" outlineLevel="1">
      <c r="A29" s="402" t="s">
        <v>60</v>
      </c>
      <c r="B29" s="403">
        <v>-0.008773850278748663</v>
      </c>
      <c r="C29" s="404">
        <v>-0.013429070459563156</v>
      </c>
      <c r="D29" s="402" t="s">
        <v>60</v>
      </c>
      <c r="E29" s="403">
        <v>0.0026705328364735603</v>
      </c>
      <c r="F29" s="404">
        <v>0.003569862223215809</v>
      </c>
      <c r="G29" s="402" t="s">
        <v>60</v>
      </c>
      <c r="H29" s="403">
        <v>-0.041818294108087795</v>
      </c>
      <c r="I29" s="404">
        <v>-0.07880443638331457</v>
      </c>
      <c r="J29" s="402" t="s">
        <v>60</v>
      </c>
      <c r="K29" s="403">
        <v>-0.041365930646122206</v>
      </c>
      <c r="L29" s="404">
        <v>-0.07752311493291562</v>
      </c>
      <c r="M29" s="402" t="s">
        <v>60</v>
      </c>
      <c r="N29" s="403">
        <v>-0.015129824437906725</v>
      </c>
      <c r="O29" s="404">
        <v>-0.05539418269430598</v>
      </c>
    </row>
    <row r="30" ht="14.25" collapsed="1"/>
  </sheetData>
  <sheetProtection/>
  <mergeCells count="8">
    <mergeCell ref="A1:IV1"/>
    <mergeCell ref="A2:IV2"/>
    <mergeCell ref="B3:C3"/>
    <mergeCell ref="D3:E3"/>
    <mergeCell ref="F3:G3"/>
    <mergeCell ref="H3:I3"/>
    <mergeCell ref="J3:K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2015-05-28T09:37:49Z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