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НА САЙТ\2016\Q3 2016\"/>
    </mc:Choice>
  </mc:AlternateContent>
  <bookViews>
    <workbookView xWindow="216" yWindow="6732" windowWidth="12240" windowHeight="7692" tabRatio="917" firstSheet="7" activeTab="12"/>
  </bookViews>
  <sheets>
    <sheet name="Indexes" sheetId="30" r:id="rId1"/>
    <sheet name="Stock Market of Ukraine" sheetId="47" r:id="rId2"/>
    <sheet name="AMC and CII" sheetId="7" r:id="rId3"/>
    <sheet name="Fund Types" sheetId="35" r:id="rId4"/>
    <sheet name="Regions" sheetId="9" r:id="rId5"/>
    <sheet name="Assets" sheetId="36" r:id="rId6"/>
    <sheet name="Capital Flow in Open-Ended CII" sheetId="37" r:id="rId7"/>
    <sheet name="Investors" sheetId="14" r:id="rId8"/>
    <sheet name="Asset Structure_CII Type" sheetId="11" r:id="rId9"/>
    <sheet name="Asset Structure_Changes" sheetId="45" r:id="rId10"/>
    <sheet name="Asset Structure_Security Types" sheetId="34" r:id="rId11"/>
    <sheet name="Rates of Return_CII and Others" sheetId="31" r:id="rId12"/>
    <sheet name="NPF under Management" sheetId="48" r:id="rId13"/>
    <sheet name="IC under Management"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a11" localSheetId="12" hidden="1">{#N/A,#N/A,FALSE,"т02бд"}</definedName>
    <definedName name="____________a11" localSheetId="1" hidden="1">{#N/A,#N/A,FALSE,"т02бд"}</definedName>
    <definedName name="____________a11" hidden="1">{#N/A,#N/A,FALSE,"т02бд"}</definedName>
    <definedName name="____________t06" localSheetId="12" hidden="1">{#N/A,#N/A,FALSE,"т04"}</definedName>
    <definedName name="____________t06" localSheetId="1" hidden="1">{#N/A,#N/A,FALSE,"т04"}</definedName>
    <definedName name="____________t06" hidden="1">{#N/A,#N/A,FALSE,"т04"}</definedName>
    <definedName name="__________a11" localSheetId="12" hidden="1">{#N/A,#N/A,FALSE,"т02бд"}</definedName>
    <definedName name="__________a11" localSheetId="1" hidden="1">{#N/A,#N/A,FALSE,"т02бд"}</definedName>
    <definedName name="__________a11" hidden="1">{#N/A,#N/A,FALSE,"т02бд"}</definedName>
    <definedName name="__________t06" localSheetId="12" hidden="1">{#N/A,#N/A,FALSE,"т04"}</definedName>
    <definedName name="__________t06" localSheetId="1" hidden="1">{#N/A,#N/A,FALSE,"т04"}</definedName>
    <definedName name="__________t06" hidden="1">{#N/A,#N/A,FALSE,"т04"}</definedName>
    <definedName name="________a11" localSheetId="12" hidden="1">{#N/A,#N/A,FALSE,"т02бд"}</definedName>
    <definedName name="________a11" localSheetId="1" hidden="1">{#N/A,#N/A,FALSE,"т02бд"}</definedName>
    <definedName name="________a11" hidden="1">{#N/A,#N/A,FALSE,"т02бд"}</definedName>
    <definedName name="________t06" localSheetId="12" hidden="1">{#N/A,#N/A,FALSE,"т04"}</definedName>
    <definedName name="________t06" localSheetId="1" hidden="1">{#N/A,#N/A,FALSE,"т04"}</definedName>
    <definedName name="________t06" hidden="1">{#N/A,#N/A,FALSE,"т04"}</definedName>
    <definedName name="______a11" localSheetId="12" hidden="1">{#N/A,#N/A,FALSE,"т02бд"}</definedName>
    <definedName name="______a11" localSheetId="1" hidden="1">{#N/A,#N/A,FALSE,"т02бд"}</definedName>
    <definedName name="______a11" hidden="1">{#N/A,#N/A,FALSE,"т02бд"}</definedName>
    <definedName name="______t06" localSheetId="12" hidden="1">{#N/A,#N/A,FALSE,"т04"}</definedName>
    <definedName name="______t06" localSheetId="1" hidden="1">{#N/A,#N/A,FALSE,"т04"}</definedName>
    <definedName name="______t06" hidden="1">{#N/A,#N/A,FALSE,"т04"}</definedName>
    <definedName name="____a11" localSheetId="12" hidden="1">{#N/A,#N/A,FALSE,"т02бд"}</definedName>
    <definedName name="____a11" localSheetId="1" hidden="1">{#N/A,#N/A,FALSE,"т02бд"}</definedName>
    <definedName name="____a11" hidden="1">{#N/A,#N/A,FALSE,"т02бд"}</definedName>
    <definedName name="____t06" localSheetId="12" hidden="1">{#N/A,#N/A,FALSE,"т04"}</definedName>
    <definedName name="____t06" localSheetId="1" hidden="1">{#N/A,#N/A,FALSE,"т04"}</definedName>
    <definedName name="____t06" hidden="1">{#N/A,#N/A,FALSE,"т04"}</definedName>
    <definedName name="__a11" localSheetId="12" hidden="1">{#N/A,#N/A,FALSE,"т02бд"}</definedName>
    <definedName name="__a11" localSheetId="1" hidden="1">{#N/A,#N/A,FALSE,"т02бд"}</definedName>
    <definedName name="__a11" hidden="1">{#N/A,#N/A,FALSE,"т02бд"}</definedName>
    <definedName name="__t06" localSheetId="12" hidden="1">{#N/A,#N/A,FALSE,"т04"}</definedName>
    <definedName name="__t06" localSheetId="1" hidden="1">{#N/A,#N/A,FALSE,"т04"}</definedName>
    <definedName name="__t06" hidden="1">{#N/A,#N/A,FALSE,"т04"}</definedName>
    <definedName name="_18_Лют_09" localSheetId="10">#REF!</definedName>
    <definedName name="_18_Лют_09" localSheetId="6">#REF!</definedName>
    <definedName name="_18_Лют_09" localSheetId="12">#REF!</definedName>
    <definedName name="_18_Лют_09">#REF!</definedName>
    <definedName name="_19_Лют_09" localSheetId="10">#REF!</definedName>
    <definedName name="_19_Лют_09" localSheetId="6">#REF!</definedName>
    <definedName name="_19_Лют_09" localSheetId="12">#REF!</definedName>
    <definedName name="_19_Лют_09">#REF!</definedName>
    <definedName name="_19_Лют_09_ВЧА" localSheetId="10">#REF!</definedName>
    <definedName name="_19_Лют_09_ВЧА" localSheetId="6">#REF!</definedName>
    <definedName name="_19_Лют_09_ВЧА" localSheetId="12">#REF!</definedName>
    <definedName name="_19_Лют_09_ВЧА">#REF!</definedName>
    <definedName name="_a11" localSheetId="2" hidden="1">{#N/A,#N/A,FALSE,"т02бд"}</definedName>
    <definedName name="_a11" localSheetId="8" hidden="1">{#N/A,#N/A,FALSE,"т02бд"}</definedName>
    <definedName name="_a11" localSheetId="10" hidden="1">{#N/A,#N/A,FALSE,"т02бд"}</definedName>
    <definedName name="_a11" localSheetId="5" hidden="1">{#N/A,#N/A,FALSE,"т02бд"}</definedName>
    <definedName name="_a11" localSheetId="6" hidden="1">{#N/A,#N/A,FALSE,"т02бд"}</definedName>
    <definedName name="_a11" localSheetId="3" hidden="1">{#N/A,#N/A,FALSE,"т02бд"}</definedName>
    <definedName name="_a11" localSheetId="13" hidden="1">{#N/A,#N/A,FALSE,"т02бд"}</definedName>
    <definedName name="_a11" localSheetId="0" hidden="1">{#N/A,#N/A,FALSE,"т02бд"}</definedName>
    <definedName name="_a11" localSheetId="7" hidden="1">{#N/A,#N/A,FALSE,"т02бд"}</definedName>
    <definedName name="_a11" localSheetId="12" hidden="1">{#N/A,#N/A,FALSE,"т02бд"}</definedName>
    <definedName name="_a11" localSheetId="11" hidden="1">{#N/A,#N/A,FALSE,"т02бд"}</definedName>
    <definedName name="_a11" localSheetId="4" hidden="1">{#N/A,#N/A,FALSE,"т02бд"}</definedName>
    <definedName name="_a11" localSheetId="1" hidden="1">{#N/A,#N/A,FALSE,"т02бд"}</definedName>
    <definedName name="_a11" hidden="1">{#N/A,#N/A,FALSE,"т02бд"}</definedName>
    <definedName name="_t06" localSheetId="2" hidden="1">{#N/A,#N/A,FALSE,"т04"}</definedName>
    <definedName name="_t06" localSheetId="8" hidden="1">{#N/A,#N/A,FALSE,"т04"}</definedName>
    <definedName name="_t06" localSheetId="10" hidden="1">{#N/A,#N/A,FALSE,"т04"}</definedName>
    <definedName name="_t06" localSheetId="5" hidden="1">{#N/A,#N/A,FALSE,"т04"}</definedName>
    <definedName name="_t06" localSheetId="6" hidden="1">{#N/A,#N/A,FALSE,"т04"}</definedName>
    <definedName name="_t06" localSheetId="3" hidden="1">{#N/A,#N/A,FALSE,"т04"}</definedName>
    <definedName name="_t06" localSheetId="13" hidden="1">{#N/A,#N/A,FALSE,"т04"}</definedName>
    <definedName name="_t06" localSheetId="0" hidden="1">{#N/A,#N/A,FALSE,"т04"}</definedName>
    <definedName name="_t06" localSheetId="7" hidden="1">{#N/A,#N/A,FALSE,"т04"}</definedName>
    <definedName name="_t06" localSheetId="12" hidden="1">{#N/A,#N/A,FALSE,"т04"}</definedName>
    <definedName name="_t06" localSheetId="11" hidden="1">{#N/A,#N/A,FALSE,"т04"}</definedName>
    <definedName name="_t06" localSheetId="4" hidden="1">{#N/A,#N/A,FALSE,"т04"}</definedName>
    <definedName name="_t06" localSheetId="1" hidden="1">{#N/A,#N/A,FALSE,"т04"}</definedName>
    <definedName name="_t06" hidden="1">{#N/A,#N/A,FALSE,"т04"}</definedName>
    <definedName name="_xlnm._FilterDatabase" localSheetId="0" hidden="1">Indexes!#REF!</definedName>
    <definedName name="_xlnm._FilterDatabase" localSheetId="4" hidden="1">Regions!#REF!</definedName>
    <definedName name="BAZA">'[1]Мульт-ор М2, швидкість'!$E$1:$E$65536</definedName>
    <definedName name="cevv" localSheetId="12">[2]табл1!#REF!</definedName>
    <definedName name="cevv">[3]табл1!#REF!</definedName>
    <definedName name="d" localSheetId="6" hidden="1">{#N/A,#N/A,FALSE,"т02бд"}</definedName>
    <definedName name="d" localSheetId="13" hidden="1">{#N/A,#N/A,FALSE,"т02бд"}</definedName>
    <definedName name="d" localSheetId="12" hidden="1">{#N/A,#N/A,FALSE,"т02бд"}</definedName>
    <definedName name="d" localSheetId="1" hidden="1">{#N/A,#N/A,FALSE,"т02бд"}</definedName>
    <definedName name="d" hidden="1">{#N/A,#N/A,FALSE,"т02бд"}</definedName>
    <definedName name="ic" localSheetId="2" hidden="1">{#N/A,#N/A,FALSE,"т02бд"}</definedName>
    <definedName name="ic" localSheetId="8" hidden="1">{#N/A,#N/A,FALSE,"т02бд"}</definedName>
    <definedName name="ic" localSheetId="10" hidden="1">{#N/A,#N/A,FALSE,"т02бд"}</definedName>
    <definedName name="ic" localSheetId="5" hidden="1">{#N/A,#N/A,FALSE,"т02бд"}</definedName>
    <definedName name="ic" localSheetId="6" hidden="1">{#N/A,#N/A,FALSE,"т02бд"}</definedName>
    <definedName name="ic" localSheetId="3" hidden="1">{#N/A,#N/A,FALSE,"т02бд"}</definedName>
    <definedName name="ic" localSheetId="13" hidden="1">{#N/A,#N/A,FALSE,"т02бд"}</definedName>
    <definedName name="ic" localSheetId="0" hidden="1">{#N/A,#N/A,FALSE,"т02бд"}</definedName>
    <definedName name="ic" localSheetId="7" hidden="1">{#N/A,#N/A,FALSE,"т02бд"}</definedName>
    <definedName name="ic" localSheetId="12" hidden="1">{#N/A,#N/A,FALSE,"т02бд"}</definedName>
    <definedName name="ic" localSheetId="11" hidden="1">{#N/A,#N/A,FALSE,"т02бд"}</definedName>
    <definedName name="ic" localSheetId="4" hidden="1">{#N/A,#N/A,FALSE,"т02бд"}</definedName>
    <definedName name="ic" localSheetId="1" hidden="1">{#N/A,#N/A,FALSE,"т02бд"}</definedName>
    <definedName name="ic" hidden="1">{#N/A,#N/A,FALSE,"т02бд"}</definedName>
    <definedName name="ICC_2008" localSheetId="2" hidden="1">{#N/A,#N/A,FALSE,"т02бд"}</definedName>
    <definedName name="ICC_2008" localSheetId="8" hidden="1">{#N/A,#N/A,FALSE,"т02бд"}</definedName>
    <definedName name="ICC_2008" localSheetId="10" hidden="1">{#N/A,#N/A,FALSE,"т02бд"}</definedName>
    <definedName name="ICC_2008" localSheetId="5" hidden="1">{#N/A,#N/A,FALSE,"т02бд"}</definedName>
    <definedName name="ICC_2008" localSheetId="6" hidden="1">{#N/A,#N/A,FALSE,"т02бд"}</definedName>
    <definedName name="ICC_2008" localSheetId="3" hidden="1">{#N/A,#N/A,FALSE,"т02бд"}</definedName>
    <definedName name="ICC_2008" localSheetId="13" hidden="1">{#N/A,#N/A,FALSE,"т02бд"}</definedName>
    <definedName name="ICC_2008" localSheetId="0" hidden="1">{#N/A,#N/A,FALSE,"т02бд"}</definedName>
    <definedName name="ICC_2008" localSheetId="7" hidden="1">{#N/A,#N/A,FALSE,"т02бд"}</definedName>
    <definedName name="ICC_2008" localSheetId="12" hidden="1">{#N/A,#N/A,FALSE,"т02бд"}</definedName>
    <definedName name="ICC_2008" localSheetId="11" hidden="1">{#N/A,#N/A,FALSE,"т02бд"}</definedName>
    <definedName name="ICC_2008" localSheetId="4" hidden="1">{#N/A,#N/A,FALSE,"т02бд"}</definedName>
    <definedName name="ICC_2008" localSheetId="1" hidden="1">{#N/A,#N/A,FALSE,"т02бд"}</definedName>
    <definedName name="ICC_2008" hidden="1">{#N/A,#N/A,FALSE,"т02бд"}</definedName>
    <definedName name="q" localSheetId="2" hidden="1">{#N/A,#N/A,FALSE,"т02бд"}</definedName>
    <definedName name="q" localSheetId="8" hidden="1">{#N/A,#N/A,FALSE,"т02бд"}</definedName>
    <definedName name="q" localSheetId="10" hidden="1">{#N/A,#N/A,FALSE,"т02бд"}</definedName>
    <definedName name="q" localSheetId="5" hidden="1">{#N/A,#N/A,FALSE,"т02бд"}</definedName>
    <definedName name="q" localSheetId="6" hidden="1">{#N/A,#N/A,FALSE,"т02бд"}</definedName>
    <definedName name="q" localSheetId="3" hidden="1">{#N/A,#N/A,FALSE,"т02бд"}</definedName>
    <definedName name="q" localSheetId="13" hidden="1">{#N/A,#N/A,FALSE,"т02бд"}</definedName>
    <definedName name="q" localSheetId="0" hidden="1">{#N/A,#N/A,FALSE,"т02бд"}</definedName>
    <definedName name="q" localSheetId="7" hidden="1">{#N/A,#N/A,FALSE,"т02бд"}</definedName>
    <definedName name="q" localSheetId="12" hidden="1">{#N/A,#N/A,FALSE,"т02бд"}</definedName>
    <definedName name="q" localSheetId="11" hidden="1">{#N/A,#N/A,FALSE,"т02бд"}</definedName>
    <definedName name="q" localSheetId="4" hidden="1">{#N/A,#N/A,FALSE,"т02бд"}</definedName>
    <definedName name="q" localSheetId="1" hidden="1">{#N/A,#N/A,FALSE,"т02бд"}</definedName>
    <definedName name="q" hidden="1">{#N/A,#N/A,FALSE,"т02бд"}</definedName>
    <definedName name="tt" localSheetId="2" hidden="1">{#N/A,#N/A,FALSE,"т02бд"}</definedName>
    <definedName name="tt" localSheetId="8" hidden="1">{#N/A,#N/A,FALSE,"т02бд"}</definedName>
    <definedName name="tt" localSheetId="10" hidden="1">{#N/A,#N/A,FALSE,"т02бд"}</definedName>
    <definedName name="tt" localSheetId="5" hidden="1">{#N/A,#N/A,FALSE,"т02бд"}</definedName>
    <definedName name="tt" localSheetId="6" hidden="1">{#N/A,#N/A,FALSE,"т02бд"}</definedName>
    <definedName name="tt" localSheetId="3" hidden="1">{#N/A,#N/A,FALSE,"т02бд"}</definedName>
    <definedName name="tt" localSheetId="13" hidden="1">{#N/A,#N/A,FALSE,"т02бд"}</definedName>
    <definedName name="tt" localSheetId="0" hidden="1">{#N/A,#N/A,FALSE,"т02бд"}</definedName>
    <definedName name="tt" localSheetId="7" hidden="1">{#N/A,#N/A,FALSE,"т02бд"}</definedName>
    <definedName name="tt" localSheetId="12" hidden="1">{#N/A,#N/A,FALSE,"т02бд"}</definedName>
    <definedName name="tt" localSheetId="11" hidden="1">{#N/A,#N/A,FALSE,"т02бд"}</definedName>
    <definedName name="tt" localSheetId="4" hidden="1">{#N/A,#N/A,FALSE,"т02бд"}</definedName>
    <definedName name="tt" localSheetId="1" hidden="1">{#N/A,#N/A,FALSE,"т02бд"}</definedName>
    <definedName name="tt" hidden="1">{#N/A,#N/A,FALSE,"т02бд"}</definedName>
    <definedName name="V">'[4]146024'!$A$1:$K$1</definedName>
    <definedName name="ven_vcha" localSheetId="6" hidden="1">{#N/A,#N/A,FALSE,"т02бд"}</definedName>
    <definedName name="ven_vcha" localSheetId="13" hidden="1">{#N/A,#N/A,FALSE,"т02бд"}</definedName>
    <definedName name="ven_vcha" localSheetId="12" hidden="1">{#N/A,#N/A,FALSE,"т02бд"}</definedName>
    <definedName name="ven_vcha" localSheetId="1" hidden="1">{#N/A,#N/A,FALSE,"т02бд"}</definedName>
    <definedName name="ven_vcha" hidden="1">{#N/A,#N/A,FALSE,"т02бд"}</definedName>
    <definedName name="wrn.04." localSheetId="2" hidden="1">{#N/A,#N/A,FALSE,"т02бд"}</definedName>
    <definedName name="wrn.04." localSheetId="8" hidden="1">{#N/A,#N/A,FALSE,"т02бд"}</definedName>
    <definedName name="wrn.04." localSheetId="10" hidden="1">{#N/A,#N/A,FALSE,"т02бд"}</definedName>
    <definedName name="wrn.04." localSheetId="5" hidden="1">{#N/A,#N/A,FALSE,"т02бд"}</definedName>
    <definedName name="wrn.04." localSheetId="6" hidden="1">{#N/A,#N/A,FALSE,"т02бд"}</definedName>
    <definedName name="wrn.04." localSheetId="3" hidden="1">{#N/A,#N/A,FALSE,"т02бд"}</definedName>
    <definedName name="wrn.04." localSheetId="13" hidden="1">{#N/A,#N/A,FALSE,"т02бд"}</definedName>
    <definedName name="wrn.04." localSheetId="0" hidden="1">{#N/A,#N/A,FALSE,"т02бд"}</definedName>
    <definedName name="wrn.04." localSheetId="7" hidden="1">{#N/A,#N/A,FALSE,"т02бд"}</definedName>
    <definedName name="wrn.04." localSheetId="12" hidden="1">{#N/A,#N/A,FALSE,"т02бд"}</definedName>
    <definedName name="wrn.04." localSheetId="11" hidden="1">{#N/A,#N/A,FALSE,"т02бд"}</definedName>
    <definedName name="wrn.04." localSheetId="4" hidden="1">{#N/A,#N/A,FALSE,"т02бд"}</definedName>
    <definedName name="wrn.04." localSheetId="1" hidden="1">{#N/A,#N/A,FALSE,"т02бд"}</definedName>
    <definedName name="wrn.04." hidden="1">{#N/A,#N/A,FALSE,"т02бд"}</definedName>
    <definedName name="wrn.д02." localSheetId="2" hidden="1">{#N/A,#N/A,FALSE,"т02бд"}</definedName>
    <definedName name="wrn.д02." localSheetId="8" hidden="1">{#N/A,#N/A,FALSE,"т02бд"}</definedName>
    <definedName name="wrn.д02." localSheetId="10" hidden="1">{#N/A,#N/A,FALSE,"т02бд"}</definedName>
    <definedName name="wrn.д02." localSheetId="5" hidden="1">{#N/A,#N/A,FALSE,"т02бд"}</definedName>
    <definedName name="wrn.д02." localSheetId="6" hidden="1">{#N/A,#N/A,FALSE,"т02бд"}</definedName>
    <definedName name="wrn.д02." localSheetId="3" hidden="1">{#N/A,#N/A,FALSE,"т02бд"}</definedName>
    <definedName name="wrn.д02." localSheetId="13" hidden="1">{#N/A,#N/A,FALSE,"т02бд"}</definedName>
    <definedName name="wrn.д02." localSheetId="0" hidden="1">{#N/A,#N/A,FALSE,"т02бд"}</definedName>
    <definedName name="wrn.д02." localSheetId="7" hidden="1">{#N/A,#N/A,FALSE,"т02бд"}</definedName>
    <definedName name="wrn.д02." localSheetId="12" hidden="1">{#N/A,#N/A,FALSE,"т02бд"}</definedName>
    <definedName name="wrn.д02." localSheetId="11" hidden="1">{#N/A,#N/A,FALSE,"т02бд"}</definedName>
    <definedName name="wrn.д02." localSheetId="4" hidden="1">{#N/A,#N/A,FALSE,"т02бд"}</definedName>
    <definedName name="wrn.д02." localSheetId="1" hidden="1">{#N/A,#N/A,FALSE,"т02бд"}</definedName>
    <definedName name="wrn.д02." hidden="1">{#N/A,#N/A,FALSE,"т02бд"}</definedName>
    <definedName name="wrn.т171банки." localSheetId="2" hidden="1">{#N/A,#N/A,FALSE,"т17-1банки (2)"}</definedName>
    <definedName name="wrn.т171банки." localSheetId="8" hidden="1">{#N/A,#N/A,FALSE,"т17-1банки (2)"}</definedName>
    <definedName name="wrn.т171банки." localSheetId="10" hidden="1">{#N/A,#N/A,FALSE,"т17-1банки (2)"}</definedName>
    <definedName name="wrn.т171банки." localSheetId="5" hidden="1">{#N/A,#N/A,FALSE,"т17-1банки (2)"}</definedName>
    <definedName name="wrn.т171банки." localSheetId="6" hidden="1">{#N/A,#N/A,FALSE,"т17-1банки (2)"}</definedName>
    <definedName name="wrn.т171банки." localSheetId="3" hidden="1">{#N/A,#N/A,FALSE,"т17-1банки (2)"}</definedName>
    <definedName name="wrn.т171банки." localSheetId="13" hidden="1">{#N/A,#N/A,FALSE,"т17-1банки (2)"}</definedName>
    <definedName name="wrn.т171банки." localSheetId="0" hidden="1">{#N/A,#N/A,FALSE,"т17-1банки (2)"}</definedName>
    <definedName name="wrn.т171банки." localSheetId="7" hidden="1">{#N/A,#N/A,FALSE,"т17-1банки (2)"}</definedName>
    <definedName name="wrn.т171банки." localSheetId="12" hidden="1">{#N/A,#N/A,FALSE,"т17-1банки (2)"}</definedName>
    <definedName name="wrn.т171банки." localSheetId="11" hidden="1">{#N/A,#N/A,FALSE,"т17-1банки (2)"}</definedName>
    <definedName name="wrn.т171банки." localSheetId="4" hidden="1">{#N/A,#N/A,FALSE,"т17-1банки (2)"}</definedName>
    <definedName name="wrn.т171банки." localSheetId="1" hidden="1">{#N/A,#N/A,FALSE,"т17-1банки (2)"}</definedName>
    <definedName name="wrn.т171банки." hidden="1">{#N/A,#N/A,FALSE,"т17-1банки (2)"}</definedName>
    <definedName name="_xlnm.Database">#REF!</definedName>
    <definedName name="ГЦ" localSheetId="2" hidden="1">{#N/A,#N/A,FALSE,"т02бд"}</definedName>
    <definedName name="ГЦ" localSheetId="8" hidden="1">{#N/A,#N/A,FALSE,"т02бд"}</definedName>
    <definedName name="ГЦ" localSheetId="10" hidden="1">{#N/A,#N/A,FALSE,"т02бд"}</definedName>
    <definedName name="ГЦ" localSheetId="5" hidden="1">{#N/A,#N/A,FALSE,"т02бд"}</definedName>
    <definedName name="ГЦ" localSheetId="6" hidden="1">{#N/A,#N/A,FALSE,"т02бд"}</definedName>
    <definedName name="ГЦ" localSheetId="3" hidden="1">{#N/A,#N/A,FALSE,"т02бд"}</definedName>
    <definedName name="ГЦ" localSheetId="13" hidden="1">{#N/A,#N/A,FALSE,"т02бд"}</definedName>
    <definedName name="ГЦ" localSheetId="0" hidden="1">{#N/A,#N/A,FALSE,"т02бд"}</definedName>
    <definedName name="ГЦ" localSheetId="7" hidden="1">{#N/A,#N/A,FALSE,"т02бд"}</definedName>
    <definedName name="ГЦ" localSheetId="12" hidden="1">{#N/A,#N/A,FALSE,"т02бд"}</definedName>
    <definedName name="ГЦ" localSheetId="11" hidden="1">{#N/A,#N/A,FALSE,"т02бд"}</definedName>
    <definedName name="ГЦ" localSheetId="4" hidden="1">{#N/A,#N/A,FALSE,"т02бд"}</definedName>
    <definedName name="ГЦ" localSheetId="1" hidden="1">{#N/A,#N/A,FALSE,"т02бд"}</definedName>
    <definedName name="ГЦ" hidden="1">{#N/A,#N/A,FALSE,"т02бд"}</definedName>
    <definedName name="д17.1">'[5]д17-1'!$A$1:$H$1</definedName>
    <definedName name="ее" localSheetId="2" hidden="1">{#N/A,#N/A,FALSE,"т02бд"}</definedName>
    <definedName name="ее" localSheetId="8" hidden="1">{#N/A,#N/A,FALSE,"т02бд"}</definedName>
    <definedName name="ее" localSheetId="10" hidden="1">{#N/A,#N/A,FALSE,"т02бд"}</definedName>
    <definedName name="ее" localSheetId="5" hidden="1">{#N/A,#N/A,FALSE,"т02бд"}</definedName>
    <definedName name="ее" localSheetId="6" hidden="1">{#N/A,#N/A,FALSE,"т02бд"}</definedName>
    <definedName name="ее" localSheetId="3" hidden="1">{#N/A,#N/A,FALSE,"т02бд"}</definedName>
    <definedName name="ее" localSheetId="13" hidden="1">{#N/A,#N/A,FALSE,"т02бд"}</definedName>
    <definedName name="ее" localSheetId="0" hidden="1">{#N/A,#N/A,FALSE,"т02бд"}</definedName>
    <definedName name="ее" localSheetId="7" hidden="1">{#N/A,#N/A,FALSE,"т02бд"}</definedName>
    <definedName name="ее" localSheetId="12" hidden="1">{#N/A,#N/A,FALSE,"т02бд"}</definedName>
    <definedName name="ее" localSheetId="11" hidden="1">{#N/A,#N/A,FALSE,"т02бд"}</definedName>
    <definedName name="ее" localSheetId="4" hidden="1">{#N/A,#N/A,FALSE,"т02бд"}</definedName>
    <definedName name="ее" localSheetId="1" hidden="1">{#N/A,#N/A,FALSE,"т02бд"}</definedName>
    <definedName name="ее" hidden="1">{#N/A,#N/A,FALSE,"т02бд"}</definedName>
    <definedName name="збз1998">#REF!</definedName>
    <definedName name="ии" localSheetId="2" hidden="1">{#N/A,#N/A,FALSE,"т02бд"}</definedName>
    <definedName name="ии" localSheetId="8" hidden="1">{#N/A,#N/A,FALSE,"т02бд"}</definedName>
    <definedName name="ии" localSheetId="10" hidden="1">{#N/A,#N/A,FALSE,"т02бд"}</definedName>
    <definedName name="ии" localSheetId="5" hidden="1">{#N/A,#N/A,FALSE,"т02бд"}</definedName>
    <definedName name="ии" localSheetId="6" hidden="1">{#N/A,#N/A,FALSE,"т02бд"}</definedName>
    <definedName name="ии" localSheetId="3" hidden="1">{#N/A,#N/A,FALSE,"т02бд"}</definedName>
    <definedName name="ии" localSheetId="13" hidden="1">{#N/A,#N/A,FALSE,"т02бд"}</definedName>
    <definedName name="ии" localSheetId="0" hidden="1">{#N/A,#N/A,FALSE,"т02бд"}</definedName>
    <definedName name="ии" localSheetId="7" hidden="1">{#N/A,#N/A,FALSE,"т02бд"}</definedName>
    <definedName name="ии" localSheetId="12" hidden="1">{#N/A,#N/A,FALSE,"т02бд"}</definedName>
    <definedName name="ии" localSheetId="11" hidden="1">{#N/A,#N/A,FALSE,"т02бд"}</definedName>
    <definedName name="ии" localSheetId="4" hidden="1">{#N/A,#N/A,FALSE,"т02бд"}</definedName>
    <definedName name="ии" localSheetId="1" hidden="1">{#N/A,#N/A,FALSE,"т02бд"}</definedName>
    <definedName name="ии" hidden="1">{#N/A,#N/A,FALSE,"т02бд"}</definedName>
    <definedName name="іі" localSheetId="2" hidden="1">{#N/A,#N/A,FALSE,"т02бд"}</definedName>
    <definedName name="іі" localSheetId="8" hidden="1">{#N/A,#N/A,FALSE,"т02бд"}</definedName>
    <definedName name="іі" localSheetId="10" hidden="1">{#N/A,#N/A,FALSE,"т02бд"}</definedName>
    <definedName name="іі" localSheetId="5" hidden="1">{#N/A,#N/A,FALSE,"т02бд"}</definedName>
    <definedName name="іі" localSheetId="6" hidden="1">{#N/A,#N/A,FALSE,"т02бд"}</definedName>
    <definedName name="іі" localSheetId="3" hidden="1">{#N/A,#N/A,FALSE,"т02бд"}</definedName>
    <definedName name="іі" localSheetId="13" hidden="1">{#N/A,#N/A,FALSE,"т02бд"}</definedName>
    <definedName name="іі" localSheetId="0" hidden="1">{#N/A,#N/A,FALSE,"т02бд"}</definedName>
    <definedName name="іі" localSheetId="7" hidden="1">{#N/A,#N/A,FALSE,"т02бд"}</definedName>
    <definedName name="іі" localSheetId="12" hidden="1">{#N/A,#N/A,FALSE,"т02бд"}</definedName>
    <definedName name="іі" localSheetId="11" hidden="1">{#N/A,#N/A,FALSE,"т02бд"}</definedName>
    <definedName name="іі" localSheetId="4" hidden="1">{#N/A,#N/A,FALSE,"т02бд"}</definedName>
    <definedName name="іі" localSheetId="1" hidden="1">{#N/A,#N/A,FALSE,"т02бд"}</definedName>
    <definedName name="іі" hidden="1">{#N/A,#N/A,FALSE,"т02бд"}</definedName>
    <definedName name="квітень" localSheetId="2" hidden="1">{#N/A,#N/A,FALSE,"т17-1банки (2)"}</definedName>
    <definedName name="квітень" localSheetId="8" hidden="1">{#N/A,#N/A,FALSE,"т17-1банки (2)"}</definedName>
    <definedName name="квітень" localSheetId="10" hidden="1">{#N/A,#N/A,FALSE,"т17-1банки (2)"}</definedName>
    <definedName name="квітень" localSheetId="5" hidden="1">{#N/A,#N/A,FALSE,"т17-1банки (2)"}</definedName>
    <definedName name="квітень" localSheetId="6" hidden="1">{#N/A,#N/A,FALSE,"т17-1банки (2)"}</definedName>
    <definedName name="квітень" localSheetId="3" hidden="1">{#N/A,#N/A,FALSE,"т17-1банки (2)"}</definedName>
    <definedName name="квітень" localSheetId="13" hidden="1">{#N/A,#N/A,FALSE,"т17-1банки (2)"}</definedName>
    <definedName name="квітень" localSheetId="0" hidden="1">{#N/A,#N/A,FALSE,"т17-1банки (2)"}</definedName>
    <definedName name="квітень" localSheetId="7" hidden="1">{#N/A,#N/A,FALSE,"т17-1банки (2)"}</definedName>
    <definedName name="квітень" localSheetId="12" hidden="1">{#N/A,#N/A,FALSE,"т17-1банки (2)"}</definedName>
    <definedName name="квітень" localSheetId="11" hidden="1">{#N/A,#N/A,FALSE,"т17-1банки (2)"}</definedName>
    <definedName name="квітень" localSheetId="4" hidden="1">{#N/A,#N/A,FALSE,"т17-1банки (2)"}</definedName>
    <definedName name="квітень" localSheetId="1" hidden="1">{#N/A,#N/A,FALSE,"т17-1банки (2)"}</definedName>
    <definedName name="квітень" hidden="1">{#N/A,#N/A,FALSE,"т17-1банки (2)"}</definedName>
    <definedName name="ке" localSheetId="2" hidden="1">{#N/A,#N/A,FALSE,"т17-1банки (2)"}</definedName>
    <definedName name="ке" localSheetId="8" hidden="1">{#N/A,#N/A,FALSE,"т17-1банки (2)"}</definedName>
    <definedName name="ке" localSheetId="10" hidden="1">{#N/A,#N/A,FALSE,"т17-1банки (2)"}</definedName>
    <definedName name="ке" localSheetId="5" hidden="1">{#N/A,#N/A,FALSE,"т17-1банки (2)"}</definedName>
    <definedName name="ке" localSheetId="6" hidden="1">{#N/A,#N/A,FALSE,"т17-1банки (2)"}</definedName>
    <definedName name="ке" localSheetId="3" hidden="1">{#N/A,#N/A,FALSE,"т17-1банки (2)"}</definedName>
    <definedName name="ке" localSheetId="13" hidden="1">{#N/A,#N/A,FALSE,"т17-1банки (2)"}</definedName>
    <definedName name="ке" localSheetId="0" hidden="1">{#N/A,#N/A,FALSE,"т17-1банки (2)"}</definedName>
    <definedName name="ке" localSheetId="7" hidden="1">{#N/A,#N/A,FALSE,"т17-1банки (2)"}</definedName>
    <definedName name="ке" localSheetId="12" hidden="1">{#N/A,#N/A,FALSE,"т17-1банки (2)"}</definedName>
    <definedName name="ке" localSheetId="11" hidden="1">{#N/A,#N/A,FALSE,"т17-1банки (2)"}</definedName>
    <definedName name="ке" localSheetId="4"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2" hidden="1">{#N/A,#N/A,FALSE,"т02бд"}</definedName>
    <definedName name="нн" localSheetId="8" hidden="1">{#N/A,#N/A,FALSE,"т02бд"}</definedName>
    <definedName name="нн" localSheetId="10" hidden="1">{#N/A,#N/A,FALSE,"т02бд"}</definedName>
    <definedName name="нн" localSheetId="5" hidden="1">{#N/A,#N/A,FALSE,"т02бд"}</definedName>
    <definedName name="нн" localSheetId="6" hidden="1">{#N/A,#N/A,FALSE,"т02бд"}</definedName>
    <definedName name="нн" localSheetId="3" hidden="1">{#N/A,#N/A,FALSE,"т02бд"}</definedName>
    <definedName name="нн" localSheetId="13" hidden="1">{#N/A,#N/A,FALSE,"т02бд"}</definedName>
    <definedName name="нн" localSheetId="0" hidden="1">{#N/A,#N/A,FALSE,"т02бд"}</definedName>
    <definedName name="нн" localSheetId="7" hidden="1">{#N/A,#N/A,FALSE,"т02бд"}</definedName>
    <definedName name="нн" localSheetId="12" hidden="1">{#N/A,#N/A,FALSE,"т02бд"}</definedName>
    <definedName name="нн" localSheetId="11" hidden="1">{#N/A,#N/A,FALSE,"т02бд"}</definedName>
    <definedName name="нн" localSheetId="4" hidden="1">{#N/A,#N/A,FALSE,"т02бд"}</definedName>
    <definedName name="нн" localSheetId="1" hidden="1">{#N/A,#N/A,FALSE,"т02бд"}</definedName>
    <definedName name="нн" hidden="1">{#N/A,#N/A,FALSE,"т02бд"}</definedName>
    <definedName name="Список">'[4]146024'!$A$8:$A$88</definedName>
    <definedName name="стельм." localSheetId="2" hidden="1">{#N/A,#N/A,FALSE,"т17-1банки (2)"}</definedName>
    <definedName name="стельм." localSheetId="8" hidden="1">{#N/A,#N/A,FALSE,"т17-1банки (2)"}</definedName>
    <definedName name="стельм." localSheetId="10" hidden="1">{#N/A,#N/A,FALSE,"т17-1банки (2)"}</definedName>
    <definedName name="стельм." localSheetId="5" hidden="1">{#N/A,#N/A,FALSE,"т17-1банки (2)"}</definedName>
    <definedName name="стельм." localSheetId="6" hidden="1">{#N/A,#N/A,FALSE,"т17-1банки (2)"}</definedName>
    <definedName name="стельм." localSheetId="3" hidden="1">{#N/A,#N/A,FALSE,"т17-1банки (2)"}</definedName>
    <definedName name="стельм." localSheetId="13" hidden="1">{#N/A,#N/A,FALSE,"т17-1банки (2)"}</definedName>
    <definedName name="стельм." localSheetId="0" hidden="1">{#N/A,#N/A,FALSE,"т17-1банки (2)"}</definedName>
    <definedName name="стельм." localSheetId="7" hidden="1">{#N/A,#N/A,FALSE,"т17-1банки (2)"}</definedName>
    <definedName name="стельм." localSheetId="12" hidden="1">{#N/A,#N/A,FALSE,"т17-1банки (2)"}</definedName>
    <definedName name="стельм." localSheetId="11" hidden="1">{#N/A,#N/A,FALSE,"т17-1банки (2)"}</definedName>
    <definedName name="стельм." localSheetId="4" hidden="1">{#N/A,#N/A,FALSE,"т17-1банки (2)"}</definedName>
    <definedName name="стельм." localSheetId="1" hidden="1">{#N/A,#N/A,FALSE,"т17-1банки (2)"}</definedName>
    <definedName name="стельм." hidden="1">{#N/A,#N/A,FALSE,"т17-1банки (2)"}</definedName>
    <definedName name="т01">#REF!</definedName>
    <definedName name="т05" localSheetId="2" hidden="1">{#N/A,#N/A,FALSE,"т04"}</definedName>
    <definedName name="т05" localSheetId="8" hidden="1">{#N/A,#N/A,FALSE,"т04"}</definedName>
    <definedName name="т05" localSheetId="10" hidden="1">{#N/A,#N/A,FALSE,"т04"}</definedName>
    <definedName name="т05" localSheetId="5" hidden="1">{#N/A,#N/A,FALSE,"т04"}</definedName>
    <definedName name="т05" localSheetId="6" hidden="1">{#N/A,#N/A,FALSE,"т04"}</definedName>
    <definedName name="т05" localSheetId="3" hidden="1">{#N/A,#N/A,FALSE,"т04"}</definedName>
    <definedName name="т05" localSheetId="13" hidden="1">{#N/A,#N/A,FALSE,"т04"}</definedName>
    <definedName name="т05" localSheetId="0" hidden="1">{#N/A,#N/A,FALSE,"т04"}</definedName>
    <definedName name="т05" localSheetId="7" hidden="1">{#N/A,#N/A,FALSE,"т04"}</definedName>
    <definedName name="т05" localSheetId="12" hidden="1">{#N/A,#N/A,FALSE,"т04"}</definedName>
    <definedName name="т05" localSheetId="11" hidden="1">{#N/A,#N/A,FALSE,"т04"}</definedName>
    <definedName name="т05" localSheetId="4" hidden="1">{#N/A,#N/A,FALSE,"т04"}</definedName>
    <definedName name="т05" localSheetId="1" hidden="1">{#N/A,#N/A,FALSE,"т04"}</definedName>
    <definedName name="т05" hidden="1">{#N/A,#N/A,FALSE,"т04"}</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#REF!</definedName>
    <definedName name="т17.2.2001">'[10]т17-2 '!$A$1</definedName>
    <definedName name="т17.3">'[10]т17-3'!$A$1:$L$2</definedName>
    <definedName name="т17.3.2001">'[10]т17-2 '!$A$1</definedName>
    <definedName name="т17.4">#REF!</definedName>
    <definedName name="т17.4.1999">#REF!</definedName>
    <definedName name="т17.4.2001">#REF!</definedName>
    <definedName name="т17.5">#REF!</definedName>
    <definedName name="т17.5.2001">#REF!</definedName>
    <definedName name="т17.7">#REF!</definedName>
    <definedName name="т17мб">'[11]т17мб(шаблон)'!$A$1</definedName>
    <definedName name="Усі_банки">'[4]146024'!$A$8:$K$88</definedName>
    <definedName name="ц" localSheetId="10" hidden="1">{#N/A,#N/A,FALSE,"т02бд"}</definedName>
    <definedName name="ц" localSheetId="5" hidden="1">{#N/A,#N/A,FALSE,"т02бд"}</definedName>
    <definedName name="ц" localSheetId="6" hidden="1">{#N/A,#N/A,FALSE,"т02бд"}</definedName>
    <definedName name="ц" localSheetId="3" hidden="1">{#N/A,#N/A,FALSE,"т02бд"}</definedName>
    <definedName name="ц" localSheetId="13" hidden="1">{#N/A,#N/A,FALSE,"т02бд"}</definedName>
    <definedName name="ц" localSheetId="12" hidden="1">{#N/A,#N/A,FALSE,"т02бд"}</definedName>
    <definedName name="ц" localSheetId="11" hidden="1">{#N/A,#N/A,FALSE,"т02бд"}</definedName>
    <definedName name="ц" localSheetId="1" hidden="1">{#N/A,#N/A,FALSE,"т02бд"}</definedName>
    <definedName name="ц" hidden="1">{#N/A,#N/A,FALSE,"т02бд"}</definedName>
    <definedName name="цеу" localSheetId="2" hidden="1">{#N/A,#N/A,FALSE,"т02бд"}</definedName>
    <definedName name="цеу" localSheetId="8" hidden="1">{#N/A,#N/A,FALSE,"т02бд"}</definedName>
    <definedName name="цеу" localSheetId="10" hidden="1">{#N/A,#N/A,FALSE,"т02бд"}</definedName>
    <definedName name="цеу" localSheetId="5" hidden="1">{#N/A,#N/A,FALSE,"т02бд"}</definedName>
    <definedName name="цеу" localSheetId="6" hidden="1">{#N/A,#N/A,FALSE,"т02бд"}</definedName>
    <definedName name="цеу" localSheetId="3" hidden="1">{#N/A,#N/A,FALSE,"т02бд"}</definedName>
    <definedName name="цеу" localSheetId="13" hidden="1">{#N/A,#N/A,FALSE,"т02бд"}</definedName>
    <definedName name="цеу" localSheetId="0" hidden="1">{#N/A,#N/A,FALSE,"т02бд"}</definedName>
    <definedName name="цеу" localSheetId="7" hidden="1">{#N/A,#N/A,FALSE,"т02бд"}</definedName>
    <definedName name="цеу" localSheetId="12" hidden="1">{#N/A,#N/A,FALSE,"т02бд"}</definedName>
    <definedName name="цеу" localSheetId="11" hidden="1">{#N/A,#N/A,FALSE,"т02бд"}</definedName>
    <definedName name="цеу" localSheetId="4" hidden="1">{#N/A,#N/A,FALSE,"т02бд"}</definedName>
    <definedName name="цеу" localSheetId="1" hidden="1">{#N/A,#N/A,FALSE,"т02бд"}</definedName>
    <definedName name="цеу" hidden="1">{#N/A,#N/A,FALSE,"т02бд"}</definedName>
    <definedName name="черв" localSheetId="2" hidden="1">{#N/A,#N/A,FALSE,"т02бд"}</definedName>
    <definedName name="черв" localSheetId="8" hidden="1">{#N/A,#N/A,FALSE,"т02бд"}</definedName>
    <definedName name="черв" localSheetId="10" hidden="1">{#N/A,#N/A,FALSE,"т02бд"}</definedName>
    <definedName name="черв" localSheetId="5" hidden="1">{#N/A,#N/A,FALSE,"т02бд"}</definedName>
    <definedName name="черв" localSheetId="6" hidden="1">{#N/A,#N/A,FALSE,"т02бд"}</definedName>
    <definedName name="черв" localSheetId="3" hidden="1">{#N/A,#N/A,FALSE,"т02бд"}</definedName>
    <definedName name="черв" localSheetId="13" hidden="1">{#N/A,#N/A,FALSE,"т02бд"}</definedName>
    <definedName name="черв" localSheetId="0" hidden="1">{#N/A,#N/A,FALSE,"т02бд"}</definedName>
    <definedName name="черв" localSheetId="7" hidden="1">{#N/A,#N/A,FALSE,"т02бд"}</definedName>
    <definedName name="черв" localSheetId="12" hidden="1">{#N/A,#N/A,FALSE,"т02бд"}</definedName>
    <definedName name="черв" localSheetId="11" hidden="1">{#N/A,#N/A,FALSE,"т02бд"}</definedName>
    <definedName name="черв" localSheetId="4"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B57" i="48" l="1"/>
  <c r="H50" i="48" s="1"/>
  <c r="I50" i="48" s="1"/>
  <c r="B144" i="48"/>
  <c r="C144" i="48"/>
  <c r="C145" i="48" s="1"/>
  <c r="D144" i="48"/>
  <c r="D145" i="48" s="1"/>
  <c r="B145" i="48"/>
  <c r="B146" i="48"/>
  <c r="C146" i="48"/>
  <c r="D146" i="48"/>
  <c r="D11" i="34"/>
  <c r="R14" i="35"/>
  <c r="Q14" i="35"/>
  <c r="E5" i="44"/>
  <c r="E6" i="44"/>
  <c r="F6" i="44"/>
  <c r="E7" i="44"/>
  <c r="F7" i="44"/>
  <c r="E8" i="44"/>
  <c r="F8" i="44"/>
  <c r="G8" i="44"/>
  <c r="E5" i="48"/>
  <c r="F5" i="48"/>
  <c r="E6" i="48"/>
  <c r="F6" i="48"/>
  <c r="E7" i="48"/>
  <c r="F7" i="48"/>
  <c r="E8" i="48"/>
  <c r="F8" i="48"/>
  <c r="E13" i="48"/>
  <c r="F13" i="48"/>
  <c r="E14" i="48"/>
  <c r="F14" i="48"/>
  <c r="E15" i="48"/>
  <c r="F15" i="48"/>
  <c r="C16" i="48"/>
  <c r="D16" i="48"/>
  <c r="E16" i="48" s="1"/>
  <c r="H22" i="48"/>
  <c r="I22" i="48"/>
  <c r="J22" i="48"/>
  <c r="K22" i="48"/>
  <c r="L22" i="48"/>
  <c r="H23" i="48"/>
  <c r="I23" i="48"/>
  <c r="J23" i="48"/>
  <c r="K23" i="48"/>
  <c r="L23" i="48"/>
  <c r="H24" i="48"/>
  <c r="I24" i="48"/>
  <c r="J24" i="48"/>
  <c r="K24" i="48"/>
  <c r="L24" i="48"/>
  <c r="B25" i="48"/>
  <c r="C25" i="48"/>
  <c r="D25" i="48"/>
  <c r="E25" i="48"/>
  <c r="F25" i="48"/>
  <c r="I25" i="48" s="1"/>
  <c r="G25" i="48"/>
  <c r="L25" i="48" s="1"/>
  <c r="H25" i="48"/>
  <c r="K25" i="48"/>
  <c r="H47" i="48"/>
  <c r="I47" i="48"/>
  <c r="J47" i="48"/>
  <c r="K47" i="48" s="1"/>
  <c r="L47" i="48"/>
  <c r="M47" i="48"/>
  <c r="N47" i="48"/>
  <c r="O47" i="48" s="1"/>
  <c r="H48" i="48"/>
  <c r="I48" i="48"/>
  <c r="J48" i="48"/>
  <c r="K48" i="48" s="1"/>
  <c r="L48" i="48"/>
  <c r="M48" i="48"/>
  <c r="N48" i="48"/>
  <c r="O48" i="48" s="1"/>
  <c r="H49" i="48"/>
  <c r="I49" i="48"/>
  <c r="J49" i="48"/>
  <c r="K49" i="48" s="1"/>
  <c r="L49" i="48"/>
  <c r="M49" i="48"/>
  <c r="N49" i="48"/>
  <c r="O49" i="48" s="1"/>
  <c r="B50" i="48"/>
  <c r="C50" i="48"/>
  <c r="L50" i="48" s="1"/>
  <c r="M50" i="48" s="1"/>
  <c r="D50" i="48"/>
  <c r="E50" i="48"/>
  <c r="F50" i="48"/>
  <c r="J50" i="48"/>
  <c r="K50" i="48" s="1"/>
  <c r="C57" i="48"/>
  <c r="D57" i="48"/>
  <c r="E57" i="48"/>
  <c r="F57" i="48"/>
  <c r="B64" i="48"/>
  <c r="C64" i="48"/>
  <c r="N50" i="48" s="1"/>
  <c r="O50" i="48" s="1"/>
  <c r="D64" i="48"/>
  <c r="E64" i="48"/>
  <c r="F64" i="48"/>
  <c r="A101" i="48"/>
  <c r="B11" i="34"/>
  <c r="C11" i="34"/>
  <c r="B20" i="34"/>
  <c r="C20" i="34"/>
  <c r="B28" i="34"/>
  <c r="C28" i="34"/>
  <c r="B5" i="45"/>
  <c r="C5" i="45"/>
  <c r="D5" i="45"/>
  <c r="E5" i="45"/>
  <c r="F5" i="45"/>
  <c r="G5" i="45"/>
  <c r="H5" i="45"/>
  <c r="I5" i="45"/>
  <c r="J5" i="45"/>
  <c r="K5" i="45"/>
  <c r="F6" i="45"/>
  <c r="G6" i="45"/>
  <c r="H6" i="45"/>
  <c r="I6" i="45"/>
  <c r="J6" i="45"/>
  <c r="K6" i="45"/>
  <c r="B7" i="45"/>
  <c r="C7" i="45"/>
  <c r="D7" i="45"/>
  <c r="E7" i="45"/>
  <c r="F7" i="45"/>
  <c r="G7" i="45"/>
  <c r="H7" i="45"/>
  <c r="I7" i="45"/>
  <c r="J7" i="45"/>
  <c r="K7" i="45"/>
  <c r="B8" i="45"/>
  <c r="C8" i="45"/>
  <c r="F8" i="45"/>
  <c r="G8" i="45"/>
  <c r="H8" i="45"/>
  <c r="I8" i="45"/>
  <c r="J8" i="45"/>
  <c r="K8" i="45"/>
  <c r="B9" i="45"/>
  <c r="C9" i="45"/>
  <c r="D9" i="45"/>
  <c r="E9" i="45"/>
  <c r="F9" i="45"/>
  <c r="G9" i="45"/>
  <c r="H9" i="45"/>
  <c r="I9" i="45"/>
  <c r="J9" i="45"/>
  <c r="K9" i="45"/>
  <c r="B11" i="45"/>
  <c r="C11" i="45"/>
  <c r="D11" i="45"/>
  <c r="E11" i="45"/>
  <c r="F11" i="45"/>
  <c r="G11" i="45"/>
  <c r="H11" i="45"/>
  <c r="I11" i="45"/>
  <c r="J11" i="45"/>
  <c r="K11" i="45"/>
  <c r="B12" i="45"/>
  <c r="C12" i="45"/>
  <c r="D12" i="45"/>
  <c r="E12" i="45"/>
  <c r="F12" i="45"/>
  <c r="G12" i="45"/>
  <c r="H12" i="45"/>
  <c r="I12" i="45"/>
  <c r="J12" i="45"/>
  <c r="K12" i="45"/>
  <c r="F13" i="45"/>
  <c r="G13" i="45"/>
  <c r="H13" i="45"/>
  <c r="I13" i="45"/>
  <c r="J13" i="45"/>
  <c r="K13" i="45"/>
  <c r="J14" i="45"/>
  <c r="K14" i="45"/>
  <c r="F15" i="45"/>
  <c r="G15" i="45"/>
  <c r="H15" i="45"/>
  <c r="I15" i="45"/>
  <c r="J15" i="45"/>
  <c r="K15" i="45"/>
  <c r="B16" i="45"/>
  <c r="C16" i="45"/>
  <c r="D16" i="45"/>
  <c r="E16" i="45"/>
  <c r="F16" i="45"/>
  <c r="G16" i="45"/>
  <c r="H16" i="45"/>
  <c r="I16" i="45"/>
  <c r="J16" i="45"/>
  <c r="K16" i="45"/>
  <c r="B15" i="11"/>
  <c r="E15" i="11"/>
  <c r="H15" i="11"/>
  <c r="K15" i="11"/>
  <c r="N15" i="11"/>
  <c r="Q15" i="11"/>
  <c r="B83" i="11"/>
  <c r="B16" i="37"/>
  <c r="C16" i="37"/>
  <c r="B24" i="37"/>
  <c r="C24" i="37"/>
  <c r="B25" i="37"/>
  <c r="C32" i="9"/>
  <c r="F32" i="9"/>
  <c r="I32" i="9"/>
  <c r="N14" i="35"/>
  <c r="O14" i="35"/>
  <c r="P14" i="35"/>
  <c r="B23" i="35"/>
  <c r="B26" i="35" s="1"/>
  <c r="C24" i="35"/>
  <c r="D24" i="35"/>
  <c r="E24" i="35"/>
  <c r="F24" i="35"/>
  <c r="G24" i="35"/>
  <c r="C25" i="35"/>
  <c r="D25" i="35"/>
  <c r="E25" i="35"/>
  <c r="G25" i="35"/>
  <c r="C26" i="35"/>
  <c r="D26" i="35"/>
  <c r="E26" i="35"/>
  <c r="F26" i="35"/>
  <c r="G26" i="35"/>
  <c r="C27" i="35"/>
  <c r="D27" i="35"/>
  <c r="E27" i="35"/>
  <c r="G27" i="35"/>
  <c r="C28" i="35"/>
  <c r="D28" i="35"/>
  <c r="E28" i="35"/>
  <c r="F28" i="35"/>
  <c r="G28" i="35"/>
  <c r="C29" i="35"/>
  <c r="D29" i="35"/>
  <c r="E29" i="35"/>
  <c r="G29" i="35"/>
  <c r="E46" i="35"/>
  <c r="C16" i="7"/>
  <c r="C17" i="7"/>
  <c r="C18" i="7"/>
  <c r="C19" i="7"/>
  <c r="C20" i="7"/>
  <c r="C21" i="7"/>
  <c r="C22" i="7"/>
  <c r="C23" i="7"/>
  <c r="C24" i="7"/>
  <c r="C25" i="7"/>
  <c r="C26" i="7"/>
  <c r="C27" i="7"/>
  <c r="C28" i="7"/>
  <c r="C29" i="7"/>
  <c r="C30" i="7"/>
  <c r="C31" i="7"/>
  <c r="C34" i="7"/>
  <c r="C35" i="7"/>
  <c r="C36" i="7"/>
  <c r="C37" i="7"/>
  <c r="C38" i="7"/>
  <c r="E3" i="47"/>
  <c r="F3" i="47"/>
  <c r="E4" i="47"/>
  <c r="F4" i="47"/>
  <c r="E5" i="47"/>
  <c r="F5" i="47"/>
  <c r="B6" i="47"/>
  <c r="F6" i="47" s="1"/>
  <c r="C6" i="47"/>
  <c r="D6" i="47"/>
  <c r="E7" i="47"/>
  <c r="F7" i="47"/>
  <c r="B8" i="47"/>
  <c r="C8" i="47"/>
  <c r="D8" i="47"/>
  <c r="F8" i="47" s="1"/>
  <c r="E9" i="47"/>
  <c r="F9" i="47"/>
  <c r="B10" i="47"/>
  <c r="C10" i="47"/>
  <c r="D10" i="47"/>
  <c r="E10" i="47" s="1"/>
  <c r="F11" i="47"/>
  <c r="B12" i="47"/>
  <c r="C12" i="47"/>
  <c r="D12" i="47"/>
  <c r="E13" i="47"/>
  <c r="F13" i="47"/>
  <c r="B14" i="47"/>
  <c r="C14" i="47"/>
  <c r="C15" i="47" s="1"/>
  <c r="D14" i="47"/>
  <c r="E14" i="47" s="1"/>
  <c r="E16" i="47"/>
  <c r="F16" i="47"/>
  <c r="E17" i="47"/>
  <c r="F17" i="47"/>
  <c r="B18" i="47"/>
  <c r="B29" i="47" s="1"/>
  <c r="F29" i="47" s="1"/>
  <c r="C18" i="47"/>
  <c r="C29" i="47" s="1"/>
  <c r="E29" i="47" s="1"/>
  <c r="D18" i="47"/>
  <c r="E19" i="47"/>
  <c r="F19" i="47"/>
  <c r="B20" i="47"/>
  <c r="C20" i="47"/>
  <c r="D20" i="47"/>
  <c r="E21" i="47"/>
  <c r="F21" i="47"/>
  <c r="B22" i="47"/>
  <c r="C22" i="47"/>
  <c r="D22" i="47"/>
  <c r="F22" i="47" s="1"/>
  <c r="E23" i="47"/>
  <c r="B24" i="47"/>
  <c r="C24" i="47"/>
  <c r="D24" i="47"/>
  <c r="E24" i="47" s="1"/>
  <c r="E25" i="47"/>
  <c r="F25" i="47"/>
  <c r="B26" i="47"/>
  <c r="C26" i="47"/>
  <c r="D26" i="47"/>
  <c r="F26" i="47" s="1"/>
  <c r="E27" i="47"/>
  <c r="F27" i="47"/>
  <c r="B28" i="47"/>
  <c r="C28" i="47"/>
  <c r="D28" i="47"/>
  <c r="F3" i="30"/>
  <c r="G3" i="30"/>
  <c r="H3" i="30"/>
  <c r="F4" i="30"/>
  <c r="G4" i="30"/>
  <c r="H4" i="30"/>
  <c r="F5" i="30"/>
  <c r="G5" i="30"/>
  <c r="H5" i="30"/>
  <c r="F6" i="30"/>
  <c r="G6" i="30"/>
  <c r="H6" i="30"/>
  <c r="F7" i="30"/>
  <c r="G7" i="30"/>
  <c r="H7" i="30"/>
  <c r="F8" i="30"/>
  <c r="G8" i="30"/>
  <c r="H8" i="30"/>
  <c r="F9" i="30"/>
  <c r="G9" i="30"/>
  <c r="H9" i="30"/>
  <c r="F10" i="30"/>
  <c r="G10" i="30"/>
  <c r="H10" i="30"/>
  <c r="F11" i="30"/>
  <c r="G11" i="30"/>
  <c r="H11" i="30"/>
  <c r="F12" i="30"/>
  <c r="G12" i="30"/>
  <c r="H12" i="30"/>
  <c r="F13" i="30"/>
  <c r="G13" i="30"/>
  <c r="H13" i="30"/>
  <c r="F14" i="30"/>
  <c r="G14" i="30"/>
  <c r="H14" i="30"/>
  <c r="F15" i="30"/>
  <c r="G15" i="30"/>
  <c r="H15" i="30"/>
  <c r="F16" i="30"/>
  <c r="G16" i="30"/>
  <c r="H16" i="30"/>
  <c r="F17" i="30"/>
  <c r="G17" i="30"/>
  <c r="H17" i="30"/>
  <c r="F18" i="30"/>
  <c r="G18" i="30"/>
  <c r="H18" i="30"/>
  <c r="F19" i="30"/>
  <c r="G19" i="30"/>
  <c r="H19" i="30"/>
  <c r="F20" i="30"/>
  <c r="G20" i="30"/>
  <c r="H20" i="30"/>
  <c r="E6" i="47"/>
  <c r="E20" i="47"/>
  <c r="D29" i="47"/>
  <c r="F12" i="47"/>
  <c r="F18" i="47"/>
  <c r="F20" i="47"/>
  <c r="B25" i="35"/>
  <c r="B27" i="35"/>
  <c r="B28" i="35"/>
  <c r="B24" i="35"/>
  <c r="B29" i="35"/>
  <c r="D15" i="47" l="1"/>
  <c r="E8" i="47"/>
  <c r="E22" i="47"/>
  <c r="E26" i="47"/>
  <c r="F16" i="48"/>
  <c r="E18" i="47"/>
  <c r="B15" i="47"/>
  <c r="E28" i="47"/>
  <c r="J25" i="48"/>
  <c r="F28" i="47"/>
  <c r="F10" i="47"/>
</calcChain>
</file>

<file path=xl/sharedStrings.xml><?xml version="1.0" encoding="utf-8"?>
<sst xmlns="http://schemas.openxmlformats.org/spreadsheetml/2006/main" count="826" uniqueCount="304">
  <si>
    <t>Відкриті ІСІ</t>
  </si>
  <si>
    <t>Інтервальні ІСІ</t>
  </si>
  <si>
    <t>Облігації підприємств</t>
  </si>
  <si>
    <t>Інші активи</t>
  </si>
  <si>
    <t>Нерухомість</t>
  </si>
  <si>
    <t>ОВДП</t>
  </si>
  <si>
    <t>Акції</t>
  </si>
  <si>
    <t>Грошові кошти та банківські депозити</t>
  </si>
  <si>
    <t>Кількість КУА</t>
  </si>
  <si>
    <t>Дніпропетровська область</t>
  </si>
  <si>
    <t>Донецька область</t>
  </si>
  <si>
    <t>Одеська область</t>
  </si>
  <si>
    <t>Харківська область</t>
  </si>
  <si>
    <t>м. Київ та Київська область</t>
  </si>
  <si>
    <t>І*</t>
  </si>
  <si>
    <t>Регіон</t>
  </si>
  <si>
    <t>Векселі</t>
  </si>
  <si>
    <t>http://www.bloomberg.com/markets/stocks/world-indexes/</t>
  </si>
  <si>
    <t>Заставні</t>
  </si>
  <si>
    <t>Цінні папери</t>
  </si>
  <si>
    <t>Банківські метали</t>
  </si>
  <si>
    <t>Інші ЦП</t>
  </si>
  <si>
    <t>Запорізька область</t>
  </si>
  <si>
    <t>Частка за кіл-тю ІСІ</t>
  </si>
  <si>
    <t>Частка за кіл-тю КУА</t>
  </si>
  <si>
    <t>Частка за активами в управлінні</t>
  </si>
  <si>
    <t>Інші регіони</t>
  </si>
  <si>
    <t>Венчурні ІСІ</t>
  </si>
  <si>
    <t>http://www.uaib.com.ua/rankings_/byclass.html</t>
  </si>
  <si>
    <t>-</t>
  </si>
  <si>
    <t>Львівська область</t>
  </si>
  <si>
    <t>Iвано-Франкiвська область</t>
  </si>
  <si>
    <t>http://www.uaib.com.ua/analituaib/rankings/kua.html</t>
  </si>
  <si>
    <t>п.п.</t>
  </si>
  <si>
    <t>%</t>
  </si>
  <si>
    <t>Закриті невенчурні ІСІ</t>
  </si>
  <si>
    <t>УСІ невенчурні ІСІ</t>
  </si>
  <si>
    <t>проц. п.</t>
  </si>
  <si>
    <t>* З урахуванням АРК та м. Севастополь</t>
  </si>
  <si>
    <t>Інші регіони*</t>
  </si>
  <si>
    <t>частка</t>
  </si>
  <si>
    <t>х</t>
  </si>
  <si>
    <t>Полтавська область</t>
  </si>
  <si>
    <t>x</t>
  </si>
  <si>
    <t>30.09.2016</t>
  </si>
  <si>
    <t>Stock Indexes: Ukraine and the World</t>
  </si>
  <si>
    <t>Indexes</t>
  </si>
  <si>
    <t>Q2 2016</t>
  </si>
  <si>
    <t>Q3 2016</t>
  </si>
  <si>
    <t>YTD 2016</t>
  </si>
  <si>
    <t>Annual</t>
  </si>
  <si>
    <t>* According to data of exchanges and Bloomberg Agency</t>
  </si>
  <si>
    <t>UX (Ukraine)</t>
  </si>
  <si>
    <t xml:space="preserve">Ibovespa Sao Paulo SE Index (Brazil) </t>
  </si>
  <si>
    <t>HANG SENG (Hong Kong)</t>
  </si>
  <si>
    <t>PFTS (Ukraine)</t>
  </si>
  <si>
    <t>DAX (Germany)</t>
  </si>
  <si>
    <t>RTS (Russia)</t>
  </si>
  <si>
    <t>FTSE 100  (Great Britain)</t>
  </si>
  <si>
    <t>NIKKEI 225 (Japan)</t>
  </si>
  <si>
    <t>CAC 40 (France)</t>
  </si>
  <si>
    <t>МICEX (Russia)</t>
  </si>
  <si>
    <t>S&amp;P 500 (USA)</t>
  </si>
  <si>
    <t>S&amp;P BSE SENSEX Index (Mumbai SE) (Іndia)</t>
  </si>
  <si>
    <t>SHANGHAI SE COMPOSITE (China)</t>
  </si>
  <si>
    <t>DJIA (USA)</t>
  </si>
  <si>
    <t>Cyprus SE General Index (Cyprus)</t>
  </si>
  <si>
    <t>BIST 100 National Index (Тurkey)</t>
  </si>
  <si>
    <t>FTSE/JSE Africa All-Share Index (RSA)</t>
  </si>
  <si>
    <t>WSE WIG 20 (Poland)</t>
  </si>
  <si>
    <t xml:space="preserve">Indicators  of Stock Market of Ukraine </t>
  </si>
  <si>
    <t>Indicator/ Date (period)</t>
  </si>
  <si>
    <t>30.09.2015 (Q3 2015)</t>
  </si>
  <si>
    <t>Annual Change</t>
  </si>
  <si>
    <t>Change for Q3 2016</t>
  </si>
  <si>
    <t>Number of Securities in the listing of stock exchanges, including:</t>
  </si>
  <si>
    <t>Number of securities in the registers (listing) of stock exchanges, including:</t>
  </si>
  <si>
    <t>OVDP</t>
  </si>
  <si>
    <t>equities</t>
  </si>
  <si>
    <t>corporate bonds</t>
  </si>
  <si>
    <t>municipal bonds</t>
  </si>
  <si>
    <t>NBU deposit certificates</t>
  </si>
  <si>
    <t>Trading volume on the stock exchanges (total) for the period, UAH mln., including:</t>
  </si>
  <si>
    <t>investment certificates</t>
  </si>
  <si>
    <t>derivatives</t>
  </si>
  <si>
    <t xml:space="preserve">Dynamics of the Total Number of AMC and the Average Number of CII Under Management </t>
  </si>
  <si>
    <t>Number of CII that Reached Compliance with the Standards, by  Fund Type and Legal Form</t>
  </si>
  <si>
    <t>Date/Period</t>
  </si>
  <si>
    <t>Total</t>
  </si>
  <si>
    <t>UIF*</t>
  </si>
  <si>
    <t>CIF*</t>
  </si>
  <si>
    <t>O*</t>
  </si>
  <si>
    <t>Os*</t>
  </si>
  <si>
    <t>Іs*</t>
  </si>
  <si>
    <t>CD*</t>
  </si>
  <si>
    <t>CNN*</t>
  </si>
  <si>
    <t>CV*</t>
  </si>
  <si>
    <t>YTD 2016 Change</t>
  </si>
  <si>
    <t>Annual change</t>
  </si>
  <si>
    <t>Q3 2016 change</t>
  </si>
  <si>
    <t>Diversified CII with Public Issue, by Fund Class</t>
  </si>
  <si>
    <t>Equity funds</t>
  </si>
  <si>
    <t>Bond funds</t>
  </si>
  <si>
    <t>Mixed funds*</t>
  </si>
  <si>
    <t>Money market funds</t>
  </si>
  <si>
    <t>Other funds</t>
  </si>
  <si>
    <t>* Funds that have equities, and bonds, and cash in their portfolios.</t>
  </si>
  <si>
    <t>See more  on Fund Types:</t>
  </si>
  <si>
    <t>CII with Public Issue</t>
  </si>
  <si>
    <t>CII Type and Class</t>
  </si>
  <si>
    <t>Number</t>
  </si>
  <si>
    <t>Open-ended (total), including:</t>
  </si>
  <si>
    <t>diversified</t>
  </si>
  <si>
    <t>specialized</t>
  </si>
  <si>
    <t>Interval(total), including:</t>
  </si>
  <si>
    <t>Closed-end (total), including:</t>
  </si>
  <si>
    <t>Open-ended</t>
  </si>
  <si>
    <t>Interval</t>
  </si>
  <si>
    <t>Closed-end (venture excluded)</t>
  </si>
  <si>
    <t>Venture</t>
  </si>
  <si>
    <t>Regional Distribution of CII</t>
  </si>
  <si>
    <t>Region</t>
  </si>
  <si>
    <t>Number of AMC</t>
  </si>
  <si>
    <t>Share by AMC Number</t>
  </si>
  <si>
    <t>Share by CII AuM</t>
  </si>
  <si>
    <t>c.Kyiv and Kyiv region</t>
  </si>
  <si>
    <t>Kharkiv region</t>
  </si>
  <si>
    <t>Lviv region</t>
  </si>
  <si>
    <t>Dnipro region</t>
  </si>
  <si>
    <t>Other Regions*</t>
  </si>
  <si>
    <t>Poltava region</t>
  </si>
  <si>
    <t>Donetsk region</t>
  </si>
  <si>
    <t>*  Taking into account the ARC and Sevastopol City</t>
  </si>
  <si>
    <t>Funds</t>
  </si>
  <si>
    <t>Q3 2016 Change</t>
  </si>
  <si>
    <t>Closed-end (venture excluded), incl.</t>
  </si>
  <si>
    <t>with public issue</t>
  </si>
  <si>
    <t>with  private issue</t>
  </si>
  <si>
    <t>All funds (venture excluded)</t>
  </si>
  <si>
    <t xml:space="preserve">Venture </t>
  </si>
  <si>
    <t xml:space="preserve">All funds </t>
  </si>
  <si>
    <t>* Acting CII that have reached compliance with the standard of minimum amount of assets (established funds),  are managed by AMC and have provided reports for the respective period (as at the reporting date)</t>
  </si>
  <si>
    <t>CII NAV Breakdown (venture excluded)</t>
  </si>
  <si>
    <t>CII Assets Breakdown</t>
  </si>
  <si>
    <t xml:space="preserve"> Monthly net inflow / outflow of capital of open-ended CII for the year (based on daily data)       </t>
  </si>
  <si>
    <t>Number of funds on which data for the period are available **</t>
  </si>
  <si>
    <t>September  '15</t>
  </si>
  <si>
    <t>October '15</t>
  </si>
  <si>
    <t>November '15</t>
  </si>
  <si>
    <t>December '15</t>
  </si>
  <si>
    <t>January  '16</t>
  </si>
  <si>
    <t>February   '16</t>
  </si>
  <si>
    <t>March   '16</t>
  </si>
  <si>
    <t>April '16</t>
  </si>
  <si>
    <t>May  '16</t>
  </si>
  <si>
    <t>June '16</t>
  </si>
  <si>
    <t>July '16</t>
  </si>
  <si>
    <t>August '16</t>
  </si>
  <si>
    <t>September  '16</t>
  </si>
  <si>
    <t>For 12 months</t>
  </si>
  <si>
    <t>Q3 2015</t>
  </si>
  <si>
    <t>Q4 2015</t>
  </si>
  <si>
    <t>Q1 2016</t>
  </si>
  <si>
    <t>…in the previous quarter</t>
  </si>
  <si>
    <t>** For 12 months – an average</t>
  </si>
  <si>
    <t xml:space="preserve">Investors of CII by Categories, Number and Share in theTotal Amount    </t>
  </si>
  <si>
    <t>As at 30.09.2016</t>
  </si>
  <si>
    <t>Legal Entities</t>
  </si>
  <si>
    <t>Natural Persons</t>
  </si>
  <si>
    <t>residents</t>
  </si>
  <si>
    <t>non-residents</t>
  </si>
  <si>
    <t>with private issue</t>
  </si>
  <si>
    <t>All (venture excluded)</t>
  </si>
  <si>
    <t>All Funds</t>
  </si>
  <si>
    <t xml:space="preserve">CII NAV Breakdown by Categories of Investors, Share in the NAV*  </t>
  </si>
  <si>
    <t>* Excluding the fund's securities to bearer.</t>
  </si>
  <si>
    <t>As at 30.06.2016</t>
  </si>
  <si>
    <t>Open-ended CII</t>
  </si>
  <si>
    <t>Interval CII</t>
  </si>
  <si>
    <t xml:space="preserve">All CII (venture excluded) </t>
  </si>
  <si>
    <t>CII Assets Structure by Types of Funds</t>
  </si>
  <si>
    <t>Other assets</t>
  </si>
  <si>
    <t>Bank metals</t>
  </si>
  <si>
    <t>OVDP (State bonds)</t>
  </si>
  <si>
    <t>Equities</t>
  </si>
  <si>
    <t>Corporate bonds</t>
  </si>
  <si>
    <t>Promissory notes</t>
  </si>
  <si>
    <t>Real estate</t>
  </si>
  <si>
    <t>Securities</t>
  </si>
  <si>
    <t xml:space="preserve">Q3 2016 </t>
  </si>
  <si>
    <t>p.p.</t>
  </si>
  <si>
    <t xml:space="preserve">OVDP </t>
  </si>
  <si>
    <t>Municipal bonds</t>
  </si>
  <si>
    <t>Mortgage Notes</t>
  </si>
  <si>
    <t>Other securities</t>
  </si>
  <si>
    <t>All CII</t>
  </si>
  <si>
    <t>Security Type</t>
  </si>
  <si>
    <t>Internal state loan bonds (OVDP)</t>
  </si>
  <si>
    <t>Mortgage securities</t>
  </si>
  <si>
    <t xml:space="preserve">External state loan bonds </t>
  </si>
  <si>
    <t>Derivatives</t>
  </si>
  <si>
    <t>All CII (venture excluded)</t>
  </si>
  <si>
    <t>Diversified CII</t>
  </si>
  <si>
    <t>Aggregate Value of the Security in CII Portfolios, UAH</t>
  </si>
  <si>
    <t>Share in the Aggregate CII Securities Portfolio</t>
  </si>
  <si>
    <t>Q3 change, UAH.</t>
  </si>
  <si>
    <t>Change, %</t>
  </si>
  <si>
    <t>Rates of Return: CII and Other Areas of Investment</t>
  </si>
  <si>
    <t>Rates of Return*</t>
  </si>
  <si>
    <t>*** In UAH - according to the portal "Столичная недвижимость": http://100realty.ua; in USD  - according to data from portals http://www.domik.net and http://realt.ua.http://realt.ua.</t>
  </si>
  <si>
    <t>UX Index</t>
  </si>
  <si>
    <t>PFTS Index</t>
  </si>
  <si>
    <t xml:space="preserve">Open-Ended CII  </t>
  </si>
  <si>
    <t>USD deposits</t>
  </si>
  <si>
    <t>UAH deposits</t>
  </si>
  <si>
    <t>EUR deposits</t>
  </si>
  <si>
    <t>"Gold" deposit (at official rate of gold)</t>
  </si>
  <si>
    <t>Closed-end (venture excluded) CII with public issue</t>
  </si>
  <si>
    <t>Other (difersified public) funds</t>
  </si>
  <si>
    <t>Inflation (CPI)**</t>
  </si>
  <si>
    <t>Real estate in Kyiv, UAH***</t>
  </si>
  <si>
    <t>Mixed funds</t>
  </si>
  <si>
    <t xml:space="preserve">Real estate in Kyiv (USD)*** </t>
  </si>
  <si>
    <t>Closed-end (venture excluded) CII with private issue</t>
  </si>
  <si>
    <t>Money Market Funds</t>
  </si>
  <si>
    <t>no data</t>
  </si>
  <si>
    <t>Rates of Return</t>
  </si>
  <si>
    <t xml:space="preserve">Changes in the Structure of CII Assets by Types of Funds      </t>
  </si>
  <si>
    <t>Inflation (CPI)</t>
  </si>
  <si>
    <t>Real estate in Kyiv, UAH</t>
  </si>
  <si>
    <t>Real estate in Kyiv (USD)</t>
  </si>
  <si>
    <t>Statistics of NPF asset management market for Q3 2016</t>
  </si>
  <si>
    <t>NPF type</t>
  </si>
  <si>
    <t xml:space="preserve"> Number of AMC, with NPF assets under management </t>
  </si>
  <si>
    <t>Change for the year</t>
  </si>
  <si>
    <t>Change over Q3 2016</t>
  </si>
  <si>
    <t>Open</t>
  </si>
  <si>
    <t>Corporate</t>
  </si>
  <si>
    <t>Professional</t>
  </si>
  <si>
    <t>* The amount for three types of NPF under management does not coincide with the total number of AMC, as a number of companies have assets of several NPF (of different types) under management</t>
  </si>
  <si>
    <t>* Excluding the corporate pension fund of NBU</t>
  </si>
  <si>
    <t>Value of NPF Assets under Management, UAH</t>
  </si>
  <si>
    <t>Assets, UAH</t>
  </si>
  <si>
    <t xml:space="preserve">Number of NPF reported </t>
  </si>
  <si>
    <t xml:space="preserve">  Q3 2016 NPF Assets under Management Change </t>
  </si>
  <si>
    <t>Annual Change, UAH</t>
  </si>
  <si>
    <t>The average value of fund, UAH</t>
  </si>
  <si>
    <t>Q3 2016 Change, UAH</t>
  </si>
  <si>
    <t>Structure of NPF Assets under AMC Management</t>
  </si>
  <si>
    <t>Aggregate Portfolio of NPF Dynamics</t>
  </si>
  <si>
    <t xml:space="preserve">Dynamics of the Major Components of Assets for the Quarter and for the Year   </t>
  </si>
  <si>
    <t>Change for the quarter,%</t>
  </si>
  <si>
    <t>Change for the year,%</t>
  </si>
  <si>
    <t>Statistics of IC* Asset Management Market for Q3 2016*</t>
  </si>
  <si>
    <t>* IC - Insuarance Companies</t>
  </si>
  <si>
    <t>For more details on AMC performance in IC Asset Management see AMC Rankings:</t>
  </si>
  <si>
    <t>Number of AMC Managing IC Assets</t>
  </si>
  <si>
    <t xml:space="preserve"> Number of IC Managed</t>
  </si>
  <si>
    <t>IC Assets Managed, UAH mln (left scale)</t>
  </si>
  <si>
    <t xml:space="preserve">Change of IC Assets Managed </t>
  </si>
  <si>
    <t xml:space="preserve">for the quarter </t>
  </si>
  <si>
    <t>YTD</t>
  </si>
  <si>
    <t>annual</t>
  </si>
  <si>
    <t>Number of NPF under management*</t>
  </si>
  <si>
    <t>30.09.2016 (Q3 2016)</t>
  </si>
  <si>
    <t>30.06.2016 (Q2 2016)</t>
  </si>
  <si>
    <t>Number of Registered CII per one AMC</t>
  </si>
  <si>
    <t>РValue Breakdown of Aggregate Securities Portfolio, by Types of Instruments, as at 30.09.2016</t>
  </si>
  <si>
    <t>*UIF - Unit Investment Funds, CIF - Corporate Investment Funds; O – open-ended diversified CII, Os – open-ended specialized CII (as of 30.09.2014 and before - open-ended diversified CII), І – interval divercified, Is - interval specialized  (as of 30.09.2014 and before – interval diversified), CD – closed-end diversified, CNN - closed-end non-diversified non-venture, CV - closed-end non-diversified venture CII.</t>
  </si>
  <si>
    <t>Share by CII Number</t>
  </si>
  <si>
    <t>Ivano-Frankivsk region</t>
  </si>
  <si>
    <t>Zaporizhzhia region</t>
  </si>
  <si>
    <t>Odesa region</t>
  </si>
  <si>
    <t>30.06.2016</t>
  </si>
  <si>
    <t>31.12.2015</t>
  </si>
  <si>
    <t>30.09.2015</t>
  </si>
  <si>
    <t>UAH mln.</t>
  </si>
  <si>
    <t>CII NAV*</t>
  </si>
  <si>
    <t>CII Assets under Management*</t>
  </si>
  <si>
    <t>CII NAV Breakdown</t>
  </si>
  <si>
    <t>CII Assets Breakdown (venture excluded)</t>
  </si>
  <si>
    <t xml:space="preserve">* For quarterly data – the average based on monthly data </t>
  </si>
  <si>
    <t>Net inflow/outflow for the period, UAH thsd. (left scale)</t>
  </si>
  <si>
    <t>Net Inflow /Outflow in Open-Ended CII in Q3 2015-2016, UAH thsd.</t>
  </si>
  <si>
    <t>Period</t>
  </si>
  <si>
    <t>Closed-end (venture excluded), incl.:</t>
  </si>
  <si>
    <t>Closed-end (ex. venture)</t>
  </si>
  <si>
    <t>All funds (ex. venture)</t>
  </si>
  <si>
    <t xml:space="preserve"> Asset Type / CII Type / Change over the quarter  </t>
  </si>
  <si>
    <t>Venture CII</t>
  </si>
  <si>
    <t>Other assets (incl. receivables)</t>
  </si>
  <si>
    <t>Cash and bank deposits</t>
  </si>
  <si>
    <t>Closed-end (non-venture) CII - All types</t>
  </si>
  <si>
    <t xml:space="preserve">Closed-end CII - private issue (non-venture) </t>
  </si>
  <si>
    <t>Closed-end CII - public issue</t>
  </si>
  <si>
    <t>** Annual CPI - to December of the previous year</t>
  </si>
  <si>
    <t>* CII rates of return are calculated based on the reported quarterly data (for Q4 2015 – on the reported annual data)</t>
  </si>
  <si>
    <t>State bonds (incl. OVDP)</t>
  </si>
  <si>
    <t>Asset / NPF type</t>
  </si>
  <si>
    <t>Aggregate Portfolio of NPFs - by type of fund</t>
  </si>
  <si>
    <t>Cash and bank deposits change for the quarter, UAH</t>
  </si>
  <si>
    <t>Change in assets in securities for the quarter, UAH</t>
  </si>
  <si>
    <t>Change in assets in securities for the year, UAH</t>
  </si>
  <si>
    <t>Cash and bank deposits change for the year, UAH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</si>
</sst>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quot;$&quot;#,##0_);[Red]\(&quot;$&quot;#,##0\)"/>
    <numFmt numFmtId="168" formatCode="0.000"/>
    <numFmt numFmtId="169" formatCode="#,##0.0"/>
    <numFmt numFmtId="170" formatCode="0.0000"/>
  </numFmts>
  <fonts count="81">
    <font>
      <sz val="10"/>
      <name val="Arial"/>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sz val="10"/>
      <name val="Arial"/>
      <family val="2"/>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sz val="8"/>
      <name val="Arial"/>
      <family val="2"/>
      <charset val="204"/>
    </font>
    <font>
      <b/>
      <sz val="10"/>
      <name val="Arial Cyr"/>
      <charset val="204"/>
    </font>
    <font>
      <i/>
      <sz val="8"/>
      <name val="Arial Cyr"/>
      <charset val="204"/>
    </font>
    <font>
      <b/>
      <i/>
      <sz val="11"/>
      <color indexed="8"/>
      <name val="Arial"/>
      <family val="2"/>
      <charset val="204"/>
    </font>
    <font>
      <u/>
      <sz val="8"/>
      <color indexed="12"/>
      <name val="Arial"/>
      <family val="2"/>
      <charset val="204"/>
    </font>
    <font>
      <sz val="8"/>
      <name val="Arial"/>
      <family val="2"/>
      <charset val="204"/>
    </font>
    <font>
      <sz val="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b/>
      <sz val="9"/>
      <color indexed="8"/>
      <name val="Arial"/>
      <family val="2"/>
      <charset val="204"/>
    </font>
    <font>
      <i/>
      <sz val="9"/>
      <color indexed="8"/>
      <name val="Arial"/>
      <family val="2"/>
      <charset val="204"/>
    </font>
    <font>
      <sz val="8"/>
      <name val="Arial"/>
      <family val="2"/>
      <charset val="204"/>
    </font>
    <font>
      <b/>
      <sz val="10"/>
      <color indexed="23"/>
      <name val="Arial"/>
      <family val="2"/>
      <charset val="204"/>
    </font>
    <font>
      <sz val="9"/>
      <name val="Arial"/>
      <family val="2"/>
      <charset val="204"/>
    </font>
    <font>
      <i/>
      <sz val="9"/>
      <name val="Arial"/>
      <family val="2"/>
      <charset val="204"/>
    </font>
    <font>
      <b/>
      <sz val="11"/>
      <name val="Arial"/>
      <family val="2"/>
      <charset val="204"/>
    </font>
    <font>
      <sz val="10"/>
      <color indexed="8"/>
      <name val="Arial"/>
      <family val="2"/>
      <charset val="204"/>
    </font>
    <font>
      <sz val="11"/>
      <name val="Arial"/>
      <family val="2"/>
      <charset val="204"/>
    </font>
    <font>
      <sz val="11"/>
      <color indexed="10"/>
      <name val="Arial"/>
      <family val="2"/>
      <charset val="204"/>
    </font>
    <font>
      <sz val="8"/>
      <name val="Arial"/>
      <family val="2"/>
      <charset val="204"/>
    </font>
    <font>
      <i/>
      <sz val="11"/>
      <name val="Arial"/>
      <family val="2"/>
      <charset val="204"/>
    </font>
    <font>
      <sz val="11"/>
      <color indexed="17"/>
      <name val="Arial"/>
      <family val="2"/>
      <charset val="204"/>
    </font>
    <font>
      <b/>
      <i/>
      <sz val="11"/>
      <color indexed="17"/>
      <name val="Arial"/>
      <family val="2"/>
      <charset val="204"/>
    </font>
    <font>
      <b/>
      <i/>
      <sz val="11"/>
      <color indexed="53"/>
      <name val="Arial"/>
      <family val="2"/>
      <charset val="204"/>
    </font>
    <font>
      <sz val="11"/>
      <color indexed="53"/>
      <name val="Arial"/>
      <family val="2"/>
      <charset val="204"/>
    </font>
    <font>
      <sz val="8"/>
      <name val="Arial"/>
      <family val="2"/>
      <charset val="204"/>
    </font>
    <font>
      <sz val="11"/>
      <color theme="1"/>
      <name val="Calibri"/>
      <family val="2"/>
      <charset val="204"/>
      <scheme val="minor"/>
    </font>
    <font>
      <sz val="11"/>
      <color rgb="FFFF0000"/>
      <name val="Arial"/>
      <family val="2"/>
      <charset val="204"/>
    </font>
    <font>
      <b/>
      <i/>
      <sz val="11"/>
      <color theme="9" tint="-0.249977111117893"/>
      <name val="Arial"/>
      <family val="2"/>
      <charset val="204"/>
    </font>
    <font>
      <sz val="11"/>
      <color rgb="FF00B050"/>
      <name val="Arial"/>
      <family val="2"/>
      <charset val="204"/>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52"/>
        <bgColor indexed="64"/>
      </patternFill>
    </fill>
    <fill>
      <patternFill patternType="solid">
        <fgColor indexed="50"/>
        <bgColor indexed="64"/>
      </patternFill>
    </fill>
    <fill>
      <patternFill patternType="solid">
        <fgColor indexed="47"/>
        <bgColor indexed="64"/>
      </patternFill>
    </fill>
    <fill>
      <patternFill patternType="solid">
        <fgColor indexed="51"/>
        <bgColor indexed="64"/>
      </patternFill>
    </fill>
    <fill>
      <patternFill patternType="solid">
        <fgColor indexed="49"/>
        <bgColor indexed="64"/>
      </patternFill>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17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top style="medium">
        <color indexed="21"/>
      </top>
      <bottom style="medium">
        <color indexed="21"/>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right style="hair">
        <color indexed="23"/>
      </right>
      <top style="medium">
        <color indexed="21"/>
      </top>
      <bottom style="hair">
        <color indexed="23"/>
      </bottom>
      <diagonal/>
    </border>
    <border>
      <left style="hair">
        <color indexed="23"/>
      </left>
      <right style="hair">
        <color indexed="23"/>
      </right>
      <top style="medium">
        <color indexed="21"/>
      </top>
      <bottom style="hair">
        <color indexed="23"/>
      </bottom>
      <diagonal/>
    </border>
    <border>
      <left style="hair">
        <color indexed="23"/>
      </left>
      <right/>
      <top style="medium">
        <color indexed="21"/>
      </top>
      <bottom style="hair">
        <color indexed="23"/>
      </bottom>
      <diagonal/>
    </border>
    <border>
      <left/>
      <right style="hair">
        <color indexed="23"/>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dotted">
        <color indexed="23"/>
      </left>
      <right style="dotted">
        <color indexed="23"/>
      </right>
      <top style="dotted">
        <color indexed="23"/>
      </top>
      <bottom/>
      <diagonal/>
    </border>
    <border>
      <left style="dotted">
        <color indexed="23"/>
      </left>
      <right style="dotted">
        <color indexed="23"/>
      </right>
      <top/>
      <bottom style="medium">
        <color indexed="21"/>
      </bottom>
      <diagonal/>
    </border>
    <border>
      <left style="dotted">
        <color indexed="23"/>
      </left>
      <right/>
      <top/>
      <bottom style="medium">
        <color indexed="21"/>
      </bottom>
      <diagonal/>
    </border>
    <border>
      <left/>
      <right style="dotted">
        <color indexed="23"/>
      </right>
      <top style="thin">
        <color indexed="36"/>
      </top>
      <bottom style="thin">
        <color indexed="36"/>
      </bottom>
      <diagonal/>
    </border>
    <border>
      <left style="thin">
        <color indexed="23"/>
      </left>
      <right style="dotted">
        <color indexed="23"/>
      </right>
      <top/>
      <bottom style="thin">
        <color indexed="23"/>
      </bottom>
      <diagonal/>
    </border>
    <border>
      <left style="dotted">
        <color indexed="23"/>
      </left>
      <right style="thin">
        <color indexed="23"/>
      </right>
      <top/>
      <bottom style="thin">
        <color indexed="23"/>
      </bottom>
      <diagonal/>
    </border>
    <border>
      <left style="dotted">
        <color indexed="23"/>
      </left>
      <right/>
      <top style="dotted">
        <color indexed="23"/>
      </top>
      <bottom/>
      <diagonal/>
    </border>
    <border>
      <left style="thin">
        <color indexed="23"/>
      </left>
      <right style="dotted">
        <color indexed="23"/>
      </right>
      <top/>
      <bottom/>
      <diagonal/>
    </border>
    <border>
      <left style="dotted">
        <color indexed="23"/>
      </left>
      <right style="thin">
        <color indexed="23"/>
      </right>
      <top/>
      <bottom/>
      <diagonal/>
    </border>
    <border>
      <left style="thin">
        <color indexed="23"/>
      </left>
      <right style="dotted">
        <color indexed="23"/>
      </right>
      <top style="medium">
        <color indexed="21"/>
      </top>
      <bottom style="dotted">
        <color indexed="23"/>
      </bottom>
      <diagonal/>
    </border>
    <border>
      <left style="dotted">
        <color indexed="23"/>
      </left>
      <right style="thin">
        <color indexed="23"/>
      </right>
      <top style="medium">
        <color indexed="21"/>
      </top>
      <bottom style="dotted">
        <color indexed="23"/>
      </bottom>
      <diagonal/>
    </border>
    <border>
      <left/>
      <right/>
      <top style="thin">
        <color indexed="21"/>
      </top>
      <bottom style="thin">
        <color indexed="21"/>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thin">
        <color indexed="21"/>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style="thin">
        <color indexed="23"/>
      </left>
      <right style="dotted">
        <color indexed="23"/>
      </right>
      <top/>
      <bottom style="dotted">
        <color indexed="23"/>
      </bottom>
      <diagonal/>
    </border>
    <border>
      <left style="dotted">
        <color indexed="23"/>
      </left>
      <right style="thin">
        <color indexed="23"/>
      </right>
      <top/>
      <bottom style="dotted">
        <color indexed="23"/>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thin">
        <color indexed="20"/>
      </left>
      <right style="dotted">
        <color indexed="23"/>
      </right>
      <top style="dotted">
        <color indexed="23"/>
      </top>
      <bottom style="medium">
        <color indexed="20"/>
      </bottom>
      <diagonal/>
    </border>
    <border>
      <left style="dotted">
        <color indexed="23"/>
      </left>
      <right style="dotted">
        <color indexed="23"/>
      </right>
      <top style="thin">
        <color indexed="36"/>
      </top>
      <bottom style="thin">
        <color indexed="36"/>
      </bottom>
      <diagonal/>
    </border>
    <border>
      <left style="dotted">
        <color indexed="23"/>
      </left>
      <right/>
      <top style="thin">
        <color indexed="36"/>
      </top>
      <bottom style="thin">
        <color indexed="36"/>
      </bottom>
      <diagonal/>
    </border>
    <border>
      <left style="thin">
        <color indexed="21"/>
      </left>
      <right style="dotted">
        <color indexed="23"/>
      </right>
      <top style="medium">
        <color indexed="21"/>
      </top>
      <bottom style="dotted">
        <color indexed="23"/>
      </bottom>
      <diagonal/>
    </border>
    <border>
      <left style="dotted">
        <color indexed="23"/>
      </left>
      <right style="thin">
        <color indexed="21"/>
      </right>
      <top style="medium">
        <color indexed="21"/>
      </top>
      <bottom style="dotted">
        <color indexed="23"/>
      </bottom>
      <diagonal/>
    </border>
    <border>
      <left style="dotted">
        <color indexed="23"/>
      </left>
      <right style="thin">
        <color indexed="20"/>
      </right>
      <top style="dotted">
        <color indexed="23"/>
      </top>
      <bottom style="dotted">
        <color indexed="23"/>
      </bottom>
      <diagonal/>
    </border>
    <border>
      <left style="dotted">
        <color indexed="23"/>
      </left>
      <right style="thin">
        <color indexed="20"/>
      </right>
      <top style="dotted">
        <color indexed="23"/>
      </top>
      <bottom style="medium">
        <color indexed="20"/>
      </bottom>
      <diagonal/>
    </border>
    <border>
      <left style="dotted">
        <color indexed="55"/>
      </left>
      <right style="dotted">
        <color indexed="55"/>
      </right>
      <top style="medium">
        <color indexed="21"/>
      </top>
      <bottom style="medium">
        <color indexed="21"/>
      </bottom>
      <diagonal/>
    </border>
    <border>
      <left style="dotted">
        <color indexed="55"/>
      </left>
      <right/>
      <top style="medium">
        <color indexed="21"/>
      </top>
      <bottom style="medium">
        <color indexed="21"/>
      </bottom>
      <diagonal/>
    </border>
    <border>
      <left/>
      <right style="dotted">
        <color indexed="55"/>
      </right>
      <top/>
      <bottom style="thin">
        <color indexed="55"/>
      </bottom>
      <diagonal/>
    </border>
    <border>
      <left style="dotted">
        <color indexed="55"/>
      </left>
      <right style="dotted">
        <color indexed="55"/>
      </right>
      <top/>
      <bottom style="thin">
        <color indexed="55"/>
      </bottom>
      <diagonal/>
    </border>
    <border>
      <left/>
      <right style="dotted">
        <color indexed="55"/>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right style="dotted">
        <color indexed="55"/>
      </right>
      <top style="dotted">
        <color indexed="55"/>
      </top>
      <bottom style="dotted">
        <color indexed="55"/>
      </bottom>
      <diagonal/>
    </border>
    <border>
      <left style="dotted">
        <color indexed="55"/>
      </left>
      <right style="dotted">
        <color indexed="55"/>
      </right>
      <top style="dotted">
        <color indexed="55"/>
      </top>
      <bottom style="dotted">
        <color indexed="55"/>
      </bottom>
      <diagonal/>
    </border>
    <border>
      <left style="dotted">
        <color indexed="55"/>
      </left>
      <right/>
      <top style="dotted">
        <color indexed="55"/>
      </top>
      <bottom style="dotted">
        <color indexed="55"/>
      </bottom>
      <diagonal/>
    </border>
    <border>
      <left/>
      <right style="dotted">
        <color indexed="55"/>
      </right>
      <top style="dotted">
        <color indexed="55"/>
      </top>
      <bottom style="thin">
        <color indexed="21"/>
      </bottom>
      <diagonal/>
    </border>
    <border>
      <left style="dotted">
        <color indexed="55"/>
      </left>
      <right style="dotted">
        <color indexed="55"/>
      </right>
      <top style="dotted">
        <color indexed="55"/>
      </top>
      <bottom style="thin">
        <color indexed="21"/>
      </bottom>
      <diagonal/>
    </border>
    <border>
      <left style="dotted">
        <color indexed="55"/>
      </left>
      <right/>
      <top style="dotted">
        <color indexed="55"/>
      </top>
      <bottom style="thin">
        <color indexed="21"/>
      </bottom>
      <diagonal/>
    </border>
    <border>
      <left/>
      <right style="dotted">
        <color indexed="55"/>
      </right>
      <top style="thin">
        <color indexed="21"/>
      </top>
      <bottom style="thin">
        <color indexed="55"/>
      </bottom>
      <diagonal/>
    </border>
    <border>
      <left style="dotted">
        <color indexed="55"/>
      </left>
      <right style="dotted">
        <color indexed="55"/>
      </right>
      <top style="thin">
        <color indexed="21"/>
      </top>
      <bottom style="thin">
        <color indexed="55"/>
      </bottom>
      <diagonal/>
    </border>
    <border>
      <left/>
      <right style="dotted">
        <color indexed="55"/>
      </right>
      <top style="dotted">
        <color indexed="55"/>
      </top>
      <bottom style="medium">
        <color indexed="21"/>
      </bottom>
      <diagonal/>
    </border>
    <border>
      <left style="dotted">
        <color indexed="55"/>
      </left>
      <right style="dotted">
        <color indexed="55"/>
      </right>
      <top style="dotted">
        <color indexed="55"/>
      </top>
      <bottom style="medium">
        <color indexed="21"/>
      </bottom>
      <diagonal/>
    </border>
    <border>
      <left style="dotted">
        <color indexed="55"/>
      </left>
      <right style="dotted">
        <color indexed="55"/>
      </right>
      <top/>
      <bottom/>
      <diagonal/>
    </border>
    <border>
      <left/>
      <right/>
      <top style="medium">
        <color indexed="21"/>
      </top>
      <bottom/>
      <diagonal/>
    </border>
    <border>
      <left style="dotted">
        <color indexed="23"/>
      </left>
      <right/>
      <top style="thin">
        <color indexed="21"/>
      </top>
      <bottom style="dotted">
        <color indexed="23"/>
      </bottom>
      <diagonal/>
    </border>
    <border>
      <left style="dotted">
        <color indexed="23"/>
      </left>
      <right style="dotted">
        <color indexed="23"/>
      </right>
      <top/>
      <bottom/>
      <diagonal/>
    </border>
    <border>
      <left style="dotted">
        <color indexed="23"/>
      </left>
      <right/>
      <top/>
      <bottom/>
      <diagonal/>
    </border>
    <border>
      <left style="dotted">
        <color indexed="23"/>
      </left>
      <right style="dotted">
        <color indexed="23"/>
      </right>
      <top style="thin">
        <color indexed="21"/>
      </top>
      <bottom style="medium">
        <color indexed="21"/>
      </bottom>
      <diagonal/>
    </border>
    <border>
      <left style="dotted">
        <color indexed="23"/>
      </left>
      <right/>
      <top style="thin">
        <color indexed="21"/>
      </top>
      <bottom style="medium">
        <color indexed="21"/>
      </bottom>
      <diagonal/>
    </border>
    <border>
      <left/>
      <right/>
      <top style="dotted">
        <color indexed="23"/>
      </top>
      <bottom style="thin">
        <color indexed="21"/>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dotted">
        <color indexed="23"/>
      </left>
      <right/>
      <top/>
      <bottom style="medium">
        <color indexed="20"/>
      </bottom>
      <diagonal/>
    </border>
    <border>
      <left/>
      <right/>
      <top style="dotted">
        <color indexed="23"/>
      </top>
      <bottom style="medium">
        <color indexed="21"/>
      </bottom>
      <diagonal/>
    </border>
    <border>
      <left/>
      <right style="dotted">
        <color indexed="23"/>
      </right>
      <top style="thin">
        <color indexed="23"/>
      </top>
      <bottom style="thin">
        <color indexed="23"/>
      </bottom>
      <diagonal/>
    </border>
    <border>
      <left style="dotted">
        <color indexed="23"/>
      </left>
      <right style="dotted">
        <color indexed="23"/>
      </right>
      <top style="thin">
        <color indexed="23"/>
      </top>
      <bottom style="thin">
        <color indexed="23"/>
      </bottom>
      <diagonal/>
    </border>
    <border>
      <left style="dotted">
        <color indexed="23"/>
      </left>
      <right/>
      <top style="thin">
        <color indexed="23"/>
      </top>
      <bottom style="thin">
        <color indexed="23"/>
      </bottom>
      <diagonal/>
    </border>
    <border>
      <left/>
      <right style="dotted">
        <color indexed="23"/>
      </right>
      <top/>
      <bottom style="thin">
        <color indexed="21"/>
      </bottom>
      <diagonal/>
    </border>
    <border>
      <left style="dotted">
        <color indexed="23"/>
      </left>
      <right style="dotted">
        <color indexed="23"/>
      </right>
      <top/>
      <bottom style="thin">
        <color indexed="21"/>
      </bottom>
      <diagonal/>
    </border>
    <border>
      <left style="dotted">
        <color indexed="23"/>
      </left>
      <right/>
      <top/>
      <bottom style="thin">
        <color indexed="21"/>
      </bottom>
      <diagonal/>
    </border>
    <border>
      <left/>
      <right style="dotted">
        <color indexed="23"/>
      </right>
      <top style="dotted">
        <color indexed="23"/>
      </top>
      <bottom style="thin">
        <color indexed="23"/>
      </bottom>
      <diagonal/>
    </border>
    <border>
      <left style="dotted">
        <color indexed="23"/>
      </left>
      <right style="dotted">
        <color indexed="23"/>
      </right>
      <top style="dotted">
        <color indexed="23"/>
      </top>
      <bottom style="thin">
        <color indexed="23"/>
      </bottom>
      <diagonal/>
    </border>
    <border>
      <left style="dotted">
        <color indexed="23"/>
      </left>
      <right/>
      <top style="dotted">
        <color indexed="23"/>
      </top>
      <bottom style="thin">
        <color indexed="23"/>
      </bottom>
      <diagonal/>
    </border>
    <border>
      <left style="dotted">
        <color indexed="23"/>
      </left>
      <right style="dotted">
        <color indexed="23"/>
      </right>
      <top/>
      <bottom style="thin">
        <color indexed="36"/>
      </bottom>
      <diagonal/>
    </border>
    <border>
      <left style="dotted">
        <color indexed="23"/>
      </left>
      <right/>
      <top/>
      <bottom style="thin">
        <color indexed="36"/>
      </bottom>
      <diagonal/>
    </border>
    <border>
      <left style="thin">
        <color indexed="23"/>
      </left>
      <right style="dotted">
        <color indexed="23"/>
      </right>
      <top/>
      <bottom style="thin">
        <color indexed="21"/>
      </bottom>
      <diagonal/>
    </border>
    <border>
      <left style="dotted">
        <color indexed="23"/>
      </left>
      <right style="thin">
        <color indexed="23"/>
      </right>
      <top/>
      <bottom style="thin">
        <color indexed="21"/>
      </bottom>
      <diagonal/>
    </border>
    <border>
      <left/>
      <right/>
      <top style="medium">
        <color indexed="20"/>
      </top>
      <bottom style="medium">
        <color indexed="20"/>
      </bottom>
      <diagonal/>
    </border>
    <border>
      <left style="thin">
        <color indexed="23"/>
      </left>
      <right style="dotted">
        <color indexed="23"/>
      </right>
      <top style="medium">
        <color indexed="20"/>
      </top>
      <bottom style="medium">
        <color indexed="20"/>
      </bottom>
      <diagonal/>
    </border>
    <border>
      <left style="dotted">
        <color indexed="23"/>
      </left>
      <right style="thin">
        <color indexed="23"/>
      </right>
      <top style="medium">
        <color indexed="20"/>
      </top>
      <bottom style="medium">
        <color indexed="20"/>
      </bottom>
      <diagonal/>
    </border>
    <border>
      <left/>
      <right/>
      <top/>
      <bottom style="dotted">
        <color indexed="23"/>
      </bottom>
      <diagonal/>
    </border>
    <border>
      <left style="thin">
        <color indexed="23"/>
      </left>
      <right style="dotted">
        <color indexed="23"/>
      </right>
      <top style="dotted">
        <color indexed="23"/>
      </top>
      <bottom style="dotted">
        <color indexed="23"/>
      </bottom>
      <diagonal/>
    </border>
    <border>
      <left style="dotted">
        <color indexed="23"/>
      </left>
      <right style="thin">
        <color indexed="23"/>
      </right>
      <top style="dotted">
        <color indexed="23"/>
      </top>
      <bottom style="dotted">
        <color indexed="23"/>
      </bottom>
      <diagonal/>
    </border>
    <border>
      <left/>
      <right/>
      <top style="dotted">
        <color indexed="23"/>
      </top>
      <bottom style="medium">
        <color indexed="20"/>
      </bottom>
      <diagonal/>
    </border>
    <border>
      <left style="thin">
        <color indexed="23"/>
      </left>
      <right style="dotted">
        <color indexed="23"/>
      </right>
      <top style="dotted">
        <color indexed="23"/>
      </top>
      <bottom style="medium">
        <color indexed="20"/>
      </bottom>
      <diagonal/>
    </border>
    <border>
      <left style="dotted">
        <color indexed="23"/>
      </left>
      <right style="thin">
        <color indexed="23"/>
      </right>
      <top style="dotted">
        <color indexed="23"/>
      </top>
      <bottom style="medium">
        <color indexed="20"/>
      </bottom>
      <diagonal/>
    </border>
    <border>
      <left style="thin">
        <color indexed="23"/>
      </left>
      <right/>
      <top style="dotted">
        <color indexed="23"/>
      </top>
      <bottom style="dotted">
        <color indexed="23"/>
      </bottom>
      <diagonal/>
    </border>
    <border>
      <left style="dotted">
        <color indexed="55"/>
      </left>
      <right/>
      <top/>
      <bottom style="dotted">
        <color indexed="55"/>
      </bottom>
      <diagonal/>
    </border>
    <border>
      <left/>
      <right style="hair">
        <color indexed="23"/>
      </right>
      <top style="hair">
        <color indexed="23"/>
      </top>
      <bottom style="medium">
        <color indexed="21"/>
      </bottom>
      <diagonal/>
    </border>
    <border>
      <left style="hair">
        <color indexed="23"/>
      </left>
      <right style="hair">
        <color indexed="23"/>
      </right>
      <top style="hair">
        <color indexed="23"/>
      </top>
      <bottom style="medium">
        <color indexed="21"/>
      </bottom>
      <diagonal/>
    </border>
    <border>
      <left style="hair">
        <color indexed="23"/>
      </left>
      <right/>
      <top style="hair">
        <color indexed="23"/>
      </top>
      <bottom style="medium">
        <color indexed="21"/>
      </bottom>
      <diagonal/>
    </border>
    <border>
      <left/>
      <right/>
      <top style="thin">
        <color indexed="64"/>
      </top>
      <bottom/>
      <diagonal/>
    </border>
    <border>
      <left/>
      <right style="dotted">
        <color indexed="23"/>
      </right>
      <top style="thin">
        <color indexed="64"/>
      </top>
      <bottom style="dotted">
        <color indexed="23"/>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style="thin">
        <color indexed="21"/>
      </left>
      <right style="dotted">
        <color indexed="23"/>
      </right>
      <top/>
      <bottom style="medium">
        <color indexed="21"/>
      </bottom>
      <diagonal/>
    </border>
    <border>
      <left style="dotted">
        <color indexed="23"/>
      </left>
      <right style="thin">
        <color indexed="21"/>
      </right>
      <top/>
      <bottom style="medium">
        <color indexed="21"/>
      </bottom>
      <diagonal/>
    </border>
    <border>
      <left style="thin">
        <color indexed="21"/>
      </left>
      <right style="dotted">
        <color indexed="23"/>
      </right>
      <top style="dotted">
        <color indexed="23"/>
      </top>
      <bottom style="thin">
        <color indexed="21"/>
      </bottom>
      <diagonal/>
    </border>
    <border>
      <left style="dotted">
        <color indexed="23"/>
      </left>
      <right style="thin">
        <color indexed="21"/>
      </right>
      <top style="dotted">
        <color indexed="23"/>
      </top>
      <bottom style="thin">
        <color indexed="21"/>
      </bottom>
      <diagonal/>
    </border>
    <border>
      <left style="dotted">
        <color indexed="23"/>
      </left>
      <right style="dotted">
        <color indexed="23"/>
      </right>
      <top style="thin">
        <color indexed="21"/>
      </top>
      <bottom style="dotted">
        <color indexed="23"/>
      </bottom>
      <diagonal/>
    </border>
    <border>
      <left style="dotted">
        <color indexed="55"/>
      </left>
      <right/>
      <top/>
      <bottom style="thin">
        <color indexed="55"/>
      </bottom>
      <diagonal/>
    </border>
    <border>
      <left style="dotted">
        <color indexed="55"/>
      </left>
      <right/>
      <top style="thin">
        <color indexed="55"/>
      </top>
      <bottom style="thin">
        <color indexed="55"/>
      </bottom>
      <diagonal/>
    </border>
    <border>
      <left style="dotted">
        <color indexed="55"/>
      </left>
      <right/>
      <top style="thin">
        <color indexed="21"/>
      </top>
      <bottom style="thin">
        <color indexed="55"/>
      </bottom>
      <diagonal/>
    </border>
    <border>
      <left style="dotted">
        <color indexed="55"/>
      </left>
      <right/>
      <top style="dotted">
        <color indexed="55"/>
      </top>
      <bottom style="medium">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right/>
      <top style="dotted">
        <color indexed="23"/>
      </top>
      <bottom/>
      <diagonal/>
    </border>
    <border>
      <left style="dotted">
        <color indexed="23"/>
      </left>
      <right/>
      <top style="medium">
        <color indexed="20"/>
      </top>
      <bottom/>
      <diagonal/>
    </border>
    <border>
      <left/>
      <right/>
      <top style="medium">
        <color indexed="20"/>
      </top>
      <bottom/>
      <diagonal/>
    </border>
    <border>
      <left/>
      <right/>
      <top/>
      <bottom style="medium">
        <color indexed="20"/>
      </bottom>
      <diagonal/>
    </border>
    <border>
      <left style="dotted">
        <color indexed="23"/>
      </left>
      <right/>
      <top style="medium">
        <color indexed="20"/>
      </top>
      <bottom style="dotted">
        <color indexed="23"/>
      </bottom>
      <diagonal/>
    </border>
    <border>
      <left/>
      <right style="thin">
        <color indexed="23"/>
      </right>
      <top style="medium">
        <color indexed="20"/>
      </top>
      <bottom style="dotted">
        <color indexed="23"/>
      </bottom>
      <diagonal/>
    </border>
    <border>
      <left style="thin">
        <color indexed="23"/>
      </left>
      <right/>
      <top style="medium">
        <color indexed="20"/>
      </top>
      <bottom style="dotted">
        <color indexed="23"/>
      </bottom>
      <diagonal/>
    </border>
    <border>
      <left/>
      <right style="dotted">
        <color indexed="23"/>
      </right>
      <top style="medium">
        <color indexed="20"/>
      </top>
      <bottom style="dotted">
        <color indexed="23"/>
      </bottom>
      <diagonal/>
    </border>
    <border>
      <left/>
      <right style="dotted">
        <color indexed="23"/>
      </right>
      <top style="medium">
        <color indexed="20"/>
      </top>
      <bottom/>
      <diagonal/>
    </border>
    <border>
      <left/>
      <right style="dotted">
        <color theme="0" tint="-0.499984740745262"/>
      </right>
      <top style="thin">
        <color indexed="21"/>
      </top>
      <bottom style="medium">
        <color indexed="21"/>
      </bottom>
      <diagonal/>
    </border>
    <border>
      <left style="dotted">
        <color theme="0" tint="-0.499984740745262"/>
      </left>
      <right style="dotted">
        <color theme="0" tint="-0.499984740745262"/>
      </right>
      <top style="thin">
        <color indexed="21"/>
      </top>
      <bottom style="medium">
        <color indexed="21"/>
      </bottom>
      <diagonal/>
    </border>
    <border>
      <left style="dotted">
        <color theme="0" tint="-0.499984740745262"/>
      </left>
      <right/>
      <top style="thin">
        <color indexed="21"/>
      </top>
      <bottom style="medium">
        <color indexed="21"/>
      </bottom>
      <diagonal/>
    </border>
    <border>
      <left style="thin">
        <color indexed="21"/>
      </left>
      <right style="dotted">
        <color theme="0" tint="-0.499984740745262"/>
      </right>
      <top style="dotted">
        <color indexed="23"/>
      </top>
      <bottom style="dotted">
        <color theme="0" tint="-0.499984740745262"/>
      </bottom>
      <diagonal/>
    </border>
    <border>
      <left style="dotted">
        <color theme="0" tint="-0.499984740745262"/>
      </left>
      <right style="thin">
        <color indexed="21"/>
      </right>
      <top style="dotted">
        <color indexed="23"/>
      </top>
      <bottom style="dotted">
        <color theme="0" tint="-0.499984740745262"/>
      </bottom>
      <diagonal/>
    </border>
    <border>
      <left style="thin">
        <color indexed="21"/>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21"/>
      </right>
      <top style="dotted">
        <color theme="0" tint="-0.499984740745262"/>
      </top>
      <bottom style="dotted">
        <color theme="0" tint="-0.499984740745262"/>
      </bottom>
      <diagonal/>
    </border>
    <border>
      <left style="dotted">
        <color theme="0" tint="-0.499984740745262"/>
      </left>
      <right/>
      <top style="dotted">
        <color indexed="23"/>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right style="dotted">
        <color indexed="23"/>
      </right>
      <top style="dotted">
        <color indexed="23"/>
      </top>
      <bottom style="medium">
        <color rgb="FF008080"/>
      </bottom>
      <diagonal/>
    </border>
    <border>
      <left/>
      <right style="dotted">
        <color indexed="23"/>
      </right>
      <top style="medium">
        <color indexed="21"/>
      </top>
      <bottom style="medium">
        <color rgb="FF008080"/>
      </bottom>
      <diagonal/>
    </border>
    <border>
      <left/>
      <right style="dotted">
        <color indexed="55"/>
      </right>
      <top style="medium">
        <color indexed="21"/>
      </top>
      <bottom style="dotted">
        <color indexed="55"/>
      </bottom>
      <diagonal/>
    </border>
    <border>
      <left/>
      <right style="dotted">
        <color indexed="23"/>
      </right>
      <top style="dotted">
        <color indexed="55"/>
      </top>
      <bottom style="medium">
        <color rgb="FF008080"/>
      </bottom>
      <diagonal/>
    </border>
    <border>
      <left style="dotted">
        <color indexed="23"/>
      </left>
      <right/>
      <top style="medium">
        <color indexed="20"/>
      </top>
      <bottom style="thin">
        <color indexed="20"/>
      </bottom>
      <diagonal/>
    </border>
  </borders>
  <cellStyleXfs count="84">
    <xf numFmtId="0" fontId="0" fillId="0" borderId="0"/>
    <xf numFmtId="49" fontId="14" fillId="0" borderId="0">
      <alignment horizontal="centerContinuous" vertical="top" wrapText="1"/>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38" fontId="15" fillId="0" borderId="0" applyFont="0" applyFill="0" applyBorder="0" applyAlignment="0" applyProtection="0"/>
    <xf numFmtId="167" fontId="15" fillId="0" borderId="0" applyFont="0" applyFill="0" applyBorder="0" applyAlignment="0" applyProtection="0"/>
    <xf numFmtId="0" fontId="56" fillId="0" borderId="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1" fillId="7" borderId="1" applyNumberFormat="0" applyAlignment="0" applyProtection="0"/>
    <xf numFmtId="0" fontId="42" fillId="20" borderId="2" applyNumberFormat="0" applyAlignment="0" applyProtection="0"/>
    <xf numFmtId="0" fontId="43" fillId="20" borderId="1" applyNumberFormat="0" applyAlignment="0" applyProtection="0"/>
    <xf numFmtId="0" fontId="2"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 fillId="0" borderId="0" applyNumberFormat="0" applyFill="0" applyBorder="0" applyAlignment="0" applyProtection="0"/>
    <xf numFmtId="0" fontId="14" fillId="0" borderId="3">
      <alignment horizontal="centerContinuous" vertical="top" wrapText="1"/>
    </xf>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1"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7" fillId="0" borderId="0"/>
    <xf numFmtId="0" fontId="3" fillId="0" borderId="0"/>
    <xf numFmtId="0" fontId="3" fillId="0" borderId="0"/>
    <xf numFmtId="0" fontId="8" fillId="0" borderId="0"/>
    <xf numFmtId="0" fontId="77" fillId="0" borderId="0"/>
    <xf numFmtId="0" fontId="3" fillId="0" borderId="0"/>
    <xf numFmtId="0" fontId="8" fillId="0" borderId="0"/>
    <xf numFmtId="0" fontId="3" fillId="0" borderId="0"/>
    <xf numFmtId="0" fontId="5" fillId="0" borderId="0"/>
    <xf numFmtId="0" fontId="5" fillId="0" borderId="0"/>
    <xf numFmtId="0" fontId="58" fillId="0" borderId="0"/>
    <xf numFmtId="0" fontId="39" fillId="0" borderId="0"/>
    <xf numFmtId="0" fontId="77"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67" fillId="0" borderId="0"/>
    <xf numFmtId="0" fontId="3" fillId="0" borderId="0"/>
    <xf numFmtId="0" fontId="8" fillId="0" borderId="0"/>
    <xf numFmtId="0" fontId="3" fillId="0" borderId="0"/>
    <xf numFmtId="0" fontId="3" fillId="0" borderId="0"/>
    <xf numFmtId="0" fontId="51" fillId="3" borderId="0" applyNumberFormat="0" applyBorder="0" applyAlignment="0" applyProtection="0"/>
    <xf numFmtId="0" fontId="52" fillId="0" borderId="0" applyNumberFormat="0" applyFill="0" applyBorder="0" applyAlignment="0" applyProtection="0"/>
    <xf numFmtId="0" fontId="3" fillId="23" borderId="9"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38" fontId="15" fillId="0" borderId="0" applyFont="0" applyFill="0" applyBorder="0" applyAlignment="0" applyProtection="0"/>
    <xf numFmtId="40" fontId="15" fillId="0" borderId="0" applyFont="0" applyFill="0" applyBorder="0" applyAlignment="0" applyProtection="0"/>
    <xf numFmtId="164" fontId="5" fillId="0" borderId="0" applyFont="0" applyFill="0" applyBorder="0" applyAlignment="0" applyProtection="0"/>
    <xf numFmtId="0" fontId="55" fillId="4" borderId="0" applyNumberFormat="0" applyBorder="0" applyAlignment="0" applyProtection="0"/>
    <xf numFmtId="49" fontId="14" fillId="0" borderId="11">
      <alignment horizontal="center" vertical="center" wrapText="1"/>
    </xf>
  </cellStyleXfs>
  <cellXfs count="732">
    <xf numFmtId="0" fontId="0" fillId="0" borderId="0" xfId="0"/>
    <xf numFmtId="0" fontId="3" fillId="0" borderId="0" xfId="62"/>
    <xf numFmtId="0" fontId="3" fillId="0" borderId="0" xfId="62" applyFill="1"/>
    <xf numFmtId="166" fontId="3" fillId="0" borderId="0" xfId="62" applyNumberFormat="1"/>
    <xf numFmtId="2" fontId="3" fillId="0" borderId="0" xfId="62" applyNumberFormat="1"/>
    <xf numFmtId="0" fontId="8" fillId="0" borderId="0" xfId="66"/>
    <xf numFmtId="0" fontId="3" fillId="0" borderId="0" xfId="62" applyAlignment="1">
      <alignment horizontal="center"/>
    </xf>
    <xf numFmtId="0" fontId="3" fillId="0" borderId="0" xfId="62" applyFill="1" applyBorder="1"/>
    <xf numFmtId="10" fontId="3" fillId="0" borderId="0" xfId="62" applyNumberFormat="1" applyFill="1" applyBorder="1"/>
    <xf numFmtId="0" fontId="4" fillId="0" borderId="12" xfId="62" applyFont="1" applyBorder="1" applyAlignment="1">
      <alignment horizontal="center" vertical="center" wrapText="1"/>
    </xf>
    <xf numFmtId="0" fontId="4" fillId="0" borderId="14" xfId="62" applyFont="1" applyBorder="1" applyAlignment="1">
      <alignment vertical="center"/>
    </xf>
    <xf numFmtId="0" fontId="0" fillId="0" borderId="0" xfId="0" applyFill="1" applyBorder="1"/>
    <xf numFmtId="10" fontId="0" fillId="0" borderId="0" xfId="0" applyNumberFormat="1" applyFill="1" applyBorder="1"/>
    <xf numFmtId="0" fontId="3" fillId="0" borderId="0" xfId="59" applyBorder="1"/>
    <xf numFmtId="0" fontId="3" fillId="0" borderId="0" xfId="59"/>
    <xf numFmtId="14" fontId="3" fillId="0" borderId="0" xfId="59" applyNumberFormat="1" applyBorder="1"/>
    <xf numFmtId="0" fontId="3" fillId="0" borderId="0" xfId="59" applyFill="1" applyBorder="1"/>
    <xf numFmtId="0" fontId="3" fillId="0" borderId="0" xfId="59" applyAlignment="1"/>
    <xf numFmtId="0" fontId="11" fillId="0" borderId="15" xfId="59" applyFont="1" applyBorder="1" applyAlignment="1">
      <alignment horizontal="center" vertical="center" wrapText="1"/>
    </xf>
    <xf numFmtId="0" fontId="11" fillId="0" borderId="14" xfId="59" applyFont="1" applyBorder="1" applyAlignment="1">
      <alignment vertical="center"/>
    </xf>
    <xf numFmtId="4" fontId="3" fillId="0" borderId="0" xfId="59" applyNumberFormat="1" applyBorder="1"/>
    <xf numFmtId="164" fontId="3" fillId="0" borderId="0" xfId="59" applyNumberFormat="1" applyBorder="1"/>
    <xf numFmtId="10" fontId="3" fillId="0" borderId="0" xfId="59" applyNumberFormat="1" applyBorder="1"/>
    <xf numFmtId="0" fontId="13" fillId="0" borderId="0" xfId="59" applyFont="1" applyFill="1" applyBorder="1" applyAlignment="1"/>
    <xf numFmtId="0" fontId="11" fillId="0" borderId="0" xfId="59" applyFont="1" applyBorder="1" applyAlignment="1">
      <alignment vertical="center"/>
    </xf>
    <xf numFmtId="0" fontId="12" fillId="0" borderId="0" xfId="62" applyFont="1" applyFill="1" applyBorder="1"/>
    <xf numFmtId="10" fontId="12" fillId="0" borderId="0" xfId="62" applyNumberFormat="1" applyFont="1" applyFill="1" applyBorder="1"/>
    <xf numFmtId="0" fontId="4" fillId="0" borderId="15" xfId="59" applyFont="1" applyBorder="1" applyAlignment="1">
      <alignment horizontal="center" vertical="center" wrapText="1"/>
    </xf>
    <xf numFmtId="10" fontId="3" fillId="0" borderId="0" xfId="59" applyNumberFormat="1"/>
    <xf numFmtId="0" fontId="16" fillId="0" borderId="0" xfId="59" applyFont="1" applyBorder="1" applyAlignment="1">
      <alignment horizontal="left" vertical="center" wrapText="1"/>
    </xf>
    <xf numFmtId="2" fontId="1" fillId="0" borderId="0" xfId="62" applyNumberFormat="1" applyFont="1"/>
    <xf numFmtId="10" fontId="6" fillId="0" borderId="12" xfId="62" applyNumberFormat="1" applyFont="1" applyFill="1" applyBorder="1" applyAlignment="1" applyProtection="1"/>
    <xf numFmtId="0" fontId="6" fillId="0" borderId="18" xfId="59" applyFont="1" applyBorder="1" applyAlignment="1">
      <alignment horizontal="center" vertical="center" wrapText="1"/>
    </xf>
    <xf numFmtId="0" fontId="6" fillId="0" borderId="15" xfId="59" applyFont="1" applyBorder="1" applyAlignment="1">
      <alignment horizontal="center" vertical="center" wrapText="1"/>
    </xf>
    <xf numFmtId="0" fontId="25" fillId="0" borderId="0" xfId="62" applyFont="1"/>
    <xf numFmtId="0" fontId="25" fillId="0" borderId="0" xfId="62" applyFont="1" applyFill="1" applyBorder="1" applyAlignment="1"/>
    <xf numFmtId="0" fontId="9" fillId="0" borderId="0" xfId="0" applyFont="1" applyBorder="1"/>
    <xf numFmtId="0" fontId="26" fillId="0" borderId="0" xfId="0" applyFont="1" applyBorder="1"/>
    <xf numFmtId="10" fontId="6" fillId="0" borderId="13" xfId="62" applyNumberFormat="1" applyFont="1" applyFill="1" applyBorder="1" applyAlignment="1" applyProtection="1"/>
    <xf numFmtId="1" fontId="3" fillId="0" borderId="0" xfId="62" applyNumberFormat="1"/>
    <xf numFmtId="10" fontId="16" fillId="0" borderId="0" xfId="66" applyNumberFormat="1" applyFont="1" applyBorder="1" applyAlignment="1">
      <alignment horizontal="center" vertical="center" wrapText="1"/>
    </xf>
    <xf numFmtId="0" fontId="8" fillId="0" borderId="0" xfId="66" applyBorder="1"/>
    <xf numFmtId="10" fontId="8" fillId="0" borderId="0" xfId="66" applyNumberFormat="1" applyBorder="1"/>
    <xf numFmtId="168" fontId="3" fillId="0" borderId="0" xfId="62" applyNumberFormat="1"/>
    <xf numFmtId="10" fontId="13" fillId="0" borderId="0" xfId="59" applyNumberFormat="1" applyFont="1" applyFill="1" applyBorder="1" applyAlignment="1"/>
    <xf numFmtId="2" fontId="3" fillId="0" borderId="0" xfId="62" applyNumberFormat="1" applyFont="1"/>
    <xf numFmtId="0" fontId="3" fillId="0" borderId="0" xfId="65"/>
    <xf numFmtId="0" fontId="3" fillId="0" borderId="0" xfId="60" applyFont="1"/>
    <xf numFmtId="0" fontId="5" fillId="0" borderId="0" xfId="58"/>
    <xf numFmtId="0" fontId="3" fillId="0" borderId="17" xfId="58" applyFont="1" applyBorder="1" applyAlignment="1">
      <alignment horizontal="left" vertical="center"/>
    </xf>
    <xf numFmtId="3" fontId="28" fillId="0" borderId="19" xfId="58" applyNumberFormat="1" applyFont="1" applyBorder="1" applyAlignment="1">
      <alignment horizontal="right" vertical="center"/>
    </xf>
    <xf numFmtId="10" fontId="29" fillId="0" borderId="20" xfId="58" applyNumberFormat="1" applyFont="1" applyBorder="1" applyAlignment="1">
      <alignment horizontal="right" vertical="center"/>
    </xf>
    <xf numFmtId="0" fontId="30" fillId="0" borderId="14" xfId="58" applyFont="1" applyBorder="1" applyAlignment="1">
      <alignment horizontal="left" vertical="center" wrapText="1"/>
    </xf>
    <xf numFmtId="3" fontId="30" fillId="0" borderId="12" xfId="58" applyNumberFormat="1" applyFont="1" applyBorder="1" applyAlignment="1">
      <alignment horizontal="right" vertical="center"/>
    </xf>
    <xf numFmtId="0" fontId="30" fillId="0" borderId="14" xfId="58" applyFont="1" applyBorder="1" applyAlignment="1">
      <alignment horizontal="left" wrapText="1"/>
    </xf>
    <xf numFmtId="10" fontId="4" fillId="0" borderId="13" xfId="58" applyNumberFormat="1" applyFont="1" applyBorder="1" applyAlignment="1">
      <alignment horizontal="right"/>
    </xf>
    <xf numFmtId="4" fontId="4" fillId="0" borderId="0" xfId="59" applyNumberFormat="1" applyFont="1" applyFill="1" applyBorder="1" applyAlignment="1">
      <alignment horizontal="center" vertical="center"/>
    </xf>
    <xf numFmtId="0" fontId="3" fillId="0" borderId="0" xfId="68" applyBorder="1" applyAlignment="1">
      <alignment horizontal="center"/>
    </xf>
    <xf numFmtId="0" fontId="22" fillId="0" borderId="22" xfId="62" applyFont="1" applyBorder="1" applyAlignment="1">
      <alignment vertical="center"/>
    </xf>
    <xf numFmtId="10" fontId="23" fillId="0" borderId="23" xfId="62" applyNumberFormat="1" applyFont="1" applyFill="1" applyBorder="1" applyAlignment="1" applyProtection="1"/>
    <xf numFmtId="10" fontId="23" fillId="0" borderId="24" xfId="62" applyNumberFormat="1" applyFont="1" applyFill="1" applyBorder="1" applyAlignment="1" applyProtection="1"/>
    <xf numFmtId="0" fontId="6" fillId="0" borderId="0" xfId="59" applyFont="1" applyBorder="1" applyAlignment="1">
      <alignment horizontal="center" vertical="center" wrapText="1"/>
    </xf>
    <xf numFmtId="10" fontId="5" fillId="0" borderId="25" xfId="62" applyNumberFormat="1" applyFont="1" applyFill="1" applyBorder="1" applyAlignment="1" applyProtection="1"/>
    <xf numFmtId="10" fontId="5" fillId="0" borderId="26" xfId="62" applyNumberFormat="1" applyFont="1" applyFill="1" applyBorder="1" applyAlignment="1" applyProtection="1"/>
    <xf numFmtId="10" fontId="5" fillId="0" borderId="19" xfId="62" applyNumberFormat="1" applyFont="1" applyFill="1" applyBorder="1" applyAlignment="1" applyProtection="1"/>
    <xf numFmtId="10" fontId="5" fillId="0" borderId="20" xfId="62" applyNumberFormat="1" applyFont="1" applyFill="1" applyBorder="1" applyAlignment="1" applyProtection="1"/>
    <xf numFmtId="10" fontId="5" fillId="0" borderId="27" xfId="62" applyNumberFormat="1" applyFont="1" applyFill="1" applyBorder="1" applyAlignment="1" applyProtection="1"/>
    <xf numFmtId="10" fontId="5" fillId="0" borderId="28" xfId="62" applyNumberFormat="1" applyFont="1" applyFill="1" applyBorder="1" applyAlignment="1" applyProtection="1"/>
    <xf numFmtId="0" fontId="6" fillId="0" borderId="29" xfId="59" applyFont="1" applyBorder="1" applyAlignment="1">
      <alignment horizontal="center" vertical="center" wrapText="1"/>
    </xf>
    <xf numFmtId="0" fontId="35" fillId="0" borderId="0" xfId="32" applyFont="1" applyAlignment="1" applyProtection="1"/>
    <xf numFmtId="2" fontId="11" fillId="0" borderId="0" xfId="73" applyNumberFormat="1" applyFont="1" applyBorder="1" applyAlignment="1">
      <alignment vertical="center"/>
    </xf>
    <xf numFmtId="10" fontId="11" fillId="0" borderId="0" xfId="73" applyNumberFormat="1" applyFont="1" applyBorder="1" applyAlignment="1">
      <alignment vertical="center"/>
    </xf>
    <xf numFmtId="10" fontId="12" fillId="0" borderId="26" xfId="73" applyNumberFormat="1" applyFont="1" applyBorder="1" applyAlignment="1">
      <alignment horizontal="right" vertical="center"/>
    </xf>
    <xf numFmtId="10" fontId="12" fillId="0" borderId="28" xfId="73" applyNumberFormat="1" applyFont="1" applyBorder="1" applyAlignment="1">
      <alignment horizontal="right" vertical="center"/>
    </xf>
    <xf numFmtId="2" fontId="3" fillId="0" borderId="0" xfId="59" applyNumberFormat="1"/>
    <xf numFmtId="10" fontId="12" fillId="0" borderId="28" xfId="73" applyNumberFormat="1" applyFont="1" applyBorder="1" applyAlignment="1">
      <alignment vertical="center"/>
    </xf>
    <xf numFmtId="0" fontId="32" fillId="0" borderId="0" xfId="66" applyFont="1" applyAlignment="1">
      <alignment horizontal="center"/>
    </xf>
    <xf numFmtId="14" fontId="3" fillId="0" borderId="0" xfId="66" applyNumberFormat="1" applyFont="1" applyBorder="1" applyAlignment="1">
      <alignment horizontal="center" vertical="center" wrapText="1"/>
    </xf>
    <xf numFmtId="0" fontId="10" fillId="0" borderId="29" xfId="0" applyFont="1" applyFill="1" applyBorder="1" applyAlignment="1">
      <alignment horizontal="center" vertical="center"/>
    </xf>
    <xf numFmtId="0" fontId="38" fillId="0" borderId="0" xfId="66" applyFont="1" applyFill="1"/>
    <xf numFmtId="2" fontId="8" fillId="0" borderId="0" xfId="66" applyNumberFormat="1"/>
    <xf numFmtId="0" fontId="4" fillId="0" borderId="15" xfId="59" applyFont="1" applyFill="1" applyBorder="1" applyAlignment="1">
      <alignment horizontal="center" vertical="center" wrapText="1"/>
    </xf>
    <xf numFmtId="14" fontId="4" fillId="0" borderId="30" xfId="59" applyNumberFormat="1" applyFont="1" applyFill="1" applyBorder="1" applyAlignment="1">
      <alignment horizontal="center" vertical="center" wrapText="1"/>
    </xf>
    <xf numFmtId="10" fontId="17" fillId="0" borderId="26" xfId="59" applyNumberFormat="1" applyFont="1" applyFill="1" applyBorder="1" applyAlignment="1">
      <alignment horizontal="right" vertical="center"/>
    </xf>
    <xf numFmtId="0" fontId="3" fillId="0" borderId="17" xfId="59" applyFont="1" applyFill="1" applyBorder="1" applyAlignment="1">
      <alignment vertical="center"/>
    </xf>
    <xf numFmtId="4" fontId="3" fillId="0" borderId="19" xfId="59" applyNumberFormat="1" applyFont="1" applyFill="1" applyBorder="1" applyAlignment="1">
      <alignment horizontal="right" vertical="center" wrapText="1"/>
    </xf>
    <xf numFmtId="10" fontId="17" fillId="0" borderId="20" xfId="59" applyNumberFormat="1" applyFont="1" applyFill="1" applyBorder="1" applyAlignment="1">
      <alignment horizontal="right" vertical="center"/>
    </xf>
    <xf numFmtId="4" fontId="3" fillId="0" borderId="19" xfId="59" applyNumberFormat="1" applyFont="1" applyFill="1" applyBorder="1" applyAlignment="1">
      <alignment horizontal="right" vertical="center"/>
    </xf>
    <xf numFmtId="4" fontId="3" fillId="0" borderId="12" xfId="59" applyNumberFormat="1" applyFont="1" applyFill="1" applyBorder="1" applyAlignment="1">
      <alignment horizontal="right" vertical="center" wrapText="1"/>
    </xf>
    <xf numFmtId="10" fontId="17" fillId="0" borderId="13" xfId="59" applyNumberFormat="1" applyFont="1" applyFill="1" applyBorder="1" applyAlignment="1">
      <alignment horizontal="right" vertical="center"/>
    </xf>
    <xf numFmtId="2" fontId="3" fillId="0" borderId="17" xfId="59" applyNumberFormat="1" applyFont="1" applyFill="1" applyBorder="1" applyAlignment="1">
      <alignment horizontal="left" vertical="center" indent="1"/>
    </xf>
    <xf numFmtId="10" fontId="3" fillId="0" borderId="0" xfId="59" applyNumberFormat="1" applyFont="1" applyBorder="1" applyAlignment="1">
      <alignment vertical="center"/>
    </xf>
    <xf numFmtId="0" fontId="3" fillId="0" borderId="0" xfId="59" applyFont="1" applyFill="1" applyBorder="1"/>
    <xf numFmtId="4" fontId="3" fillId="0" borderId="0" xfId="59" applyNumberFormat="1" applyFont="1" applyFill="1" applyBorder="1" applyAlignment="1">
      <alignment vertical="center"/>
    </xf>
    <xf numFmtId="0" fontId="3" fillId="0" borderId="0" xfId="65" applyFont="1"/>
    <xf numFmtId="0" fontId="3" fillId="0" borderId="21" xfId="62" applyFont="1" applyBorder="1" applyAlignment="1">
      <alignment vertical="center"/>
    </xf>
    <xf numFmtId="3" fontId="5" fillId="0" borderId="25" xfId="62" applyNumberFormat="1" applyFont="1" applyFill="1" applyBorder="1" applyAlignment="1" applyProtection="1"/>
    <xf numFmtId="0" fontId="3" fillId="0" borderId="17" xfId="62" applyFont="1" applyBorder="1" applyAlignment="1">
      <alignment vertical="center"/>
    </xf>
    <xf numFmtId="3" fontId="5" fillId="0" borderId="19" xfId="62" applyNumberFormat="1" applyFont="1" applyFill="1" applyBorder="1" applyAlignment="1" applyProtection="1"/>
    <xf numFmtId="3" fontId="23" fillId="0" borderId="23" xfId="62" applyNumberFormat="1" applyFont="1" applyFill="1" applyBorder="1" applyAlignment="1" applyProtection="1"/>
    <xf numFmtId="3" fontId="5" fillId="0" borderId="27" xfId="62" applyNumberFormat="1" applyFont="1" applyFill="1" applyBorder="1" applyAlignment="1" applyProtection="1"/>
    <xf numFmtId="3" fontId="6" fillId="0" borderId="12" xfId="62" applyNumberFormat="1" applyFont="1" applyFill="1" applyBorder="1" applyAlignment="1" applyProtection="1"/>
    <xf numFmtId="0" fontId="4" fillId="0" borderId="29" xfId="62" applyFont="1" applyBorder="1" applyAlignment="1">
      <alignment vertical="center"/>
    </xf>
    <xf numFmtId="0" fontId="5" fillId="0" borderId="17"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5" fillId="0" borderId="0" xfId="0" applyFont="1" applyBorder="1"/>
    <xf numFmtId="0" fontId="6" fillId="0" borderId="12" xfId="66" applyFont="1" applyFill="1" applyBorder="1" applyAlignment="1">
      <alignment horizontal="center" vertical="center" wrapText="1"/>
    </xf>
    <xf numFmtId="0" fontId="60" fillId="0" borderId="31" xfId="67" applyFont="1" applyBorder="1" applyAlignment="1">
      <alignment horizontal="center" vertical="center" wrapText="1"/>
    </xf>
    <xf numFmtId="14" fontId="60" fillId="0" borderId="32" xfId="67" applyNumberFormat="1" applyFont="1" applyBorder="1" applyAlignment="1">
      <alignment horizontal="center" vertical="center" wrapText="1"/>
    </xf>
    <xf numFmtId="14" fontId="60" fillId="0" borderId="33" xfId="67" applyNumberFormat="1" applyFont="1" applyBorder="1" applyAlignment="1">
      <alignment horizontal="center" vertical="center" wrapText="1"/>
    </xf>
    <xf numFmtId="0" fontId="3" fillId="0" borderId="0" xfId="67" applyFont="1" applyAlignment="1">
      <alignment vertical="center"/>
    </xf>
    <xf numFmtId="0" fontId="59" fillId="0" borderId="16" xfId="67" applyFont="1" applyBorder="1" applyAlignment="1">
      <alignment horizontal="left" vertical="center" wrapText="1"/>
    </xf>
    <xf numFmtId="0" fontId="59" fillId="0" borderId="27" xfId="67" applyFont="1" applyBorder="1" applyAlignment="1">
      <alignment vertical="center"/>
    </xf>
    <xf numFmtId="0" fontId="59" fillId="0" borderId="17" xfId="67" applyFont="1" applyBorder="1" applyAlignment="1">
      <alignment horizontal="left" vertical="center" wrapText="1"/>
    </xf>
    <xf numFmtId="0" fontId="59" fillId="0" borderId="19" xfId="67" applyFont="1" applyBorder="1" applyAlignment="1">
      <alignment vertical="center"/>
    </xf>
    <xf numFmtId="0" fontId="61" fillId="0" borderId="34" xfId="67" applyFont="1" applyBorder="1" applyAlignment="1">
      <alignment horizontal="left" vertical="center" wrapText="1"/>
    </xf>
    <xf numFmtId="3" fontId="61" fillId="0" borderId="35" xfId="67" applyNumberFormat="1" applyFont="1" applyBorder="1" applyAlignment="1">
      <alignment vertical="center"/>
    </xf>
    <xf numFmtId="0" fontId="60" fillId="0" borderId="35" xfId="67" applyFont="1" applyBorder="1" applyAlignment="1">
      <alignment horizontal="center" vertical="center" wrapText="1"/>
    </xf>
    <xf numFmtId="3" fontId="59" fillId="0" borderId="20" xfId="67" applyNumberFormat="1" applyFont="1" applyBorder="1" applyAlignment="1">
      <alignment vertical="center"/>
    </xf>
    <xf numFmtId="3" fontId="59" fillId="0" borderId="19" xfId="67" applyNumberFormat="1" applyFont="1" applyBorder="1" applyAlignment="1">
      <alignment horizontal="right" vertical="center"/>
    </xf>
    <xf numFmtId="3" fontId="59" fillId="0" borderId="19" xfId="67" applyNumberFormat="1" applyFont="1" applyBorder="1" applyAlignment="1">
      <alignment vertical="center"/>
    </xf>
    <xf numFmtId="3" fontId="3" fillId="0" borderId="0" xfId="67" applyNumberFormat="1" applyFont="1" applyAlignment="1">
      <alignment vertical="center"/>
    </xf>
    <xf numFmtId="3" fontId="61" fillId="0" borderId="36" xfId="67" applyNumberFormat="1" applyFont="1" applyBorder="1" applyAlignment="1">
      <alignment vertical="center"/>
    </xf>
    <xf numFmtId="0" fontId="59" fillId="0" borderId="37" xfId="67" applyFont="1" applyBorder="1" applyAlignment="1">
      <alignment horizontal="left" vertical="center" wrapText="1"/>
    </xf>
    <xf numFmtId="0" fontId="59" fillId="0" borderId="38" xfId="67" applyFont="1" applyBorder="1" applyAlignment="1">
      <alignment horizontal="left" vertical="center" wrapText="1"/>
    </xf>
    <xf numFmtId="3" fontId="59" fillId="0" borderId="39" xfId="67" applyNumberFormat="1" applyFont="1" applyBorder="1" applyAlignment="1">
      <alignment vertical="center"/>
    </xf>
    <xf numFmtId="3" fontId="59" fillId="0" borderId="40" xfId="67" applyNumberFormat="1" applyFont="1" applyBorder="1" applyAlignment="1">
      <alignment vertical="center"/>
    </xf>
    <xf numFmtId="165" fontId="59" fillId="0" borderId="20" xfId="67" applyNumberFormat="1" applyFont="1" applyBorder="1" applyAlignment="1">
      <alignment vertical="center"/>
    </xf>
    <xf numFmtId="0" fontId="18" fillId="0" borderId="0" xfId="62" applyFont="1" applyAlignment="1">
      <alignment horizontal="left"/>
    </xf>
    <xf numFmtId="0" fontId="35" fillId="0" borderId="0" xfId="32" applyFont="1" applyAlignment="1" applyProtection="1">
      <alignment horizontal="left"/>
    </xf>
    <xf numFmtId="10" fontId="17" fillId="0" borderId="20" xfId="59" applyNumberFormat="1" applyFont="1" applyBorder="1" applyAlignment="1">
      <alignment horizontal="right" vertical="center"/>
    </xf>
    <xf numFmtId="14" fontId="3" fillId="0" borderId="41" xfId="62" applyNumberFormat="1" applyBorder="1" applyAlignment="1">
      <alignment horizontal="center"/>
    </xf>
    <xf numFmtId="0" fontId="3" fillId="0" borderId="42" xfId="62" applyBorder="1"/>
    <xf numFmtId="166" fontId="3" fillId="0" borderId="43" xfId="62" applyNumberFormat="1" applyBorder="1"/>
    <xf numFmtId="14" fontId="3" fillId="0" borderId="44" xfId="62" applyNumberFormat="1" applyBorder="1" applyAlignment="1">
      <alignment horizontal="center"/>
    </xf>
    <xf numFmtId="0" fontId="3" fillId="0" borderId="45" xfId="62" applyBorder="1"/>
    <xf numFmtId="166" fontId="3" fillId="0" borderId="46" xfId="62" applyNumberFormat="1" applyBorder="1"/>
    <xf numFmtId="14" fontId="5" fillId="0" borderId="17" xfId="66" applyNumberFormat="1" applyFont="1" applyBorder="1" applyAlignment="1">
      <alignment horizontal="center" vertical="center" wrapText="1"/>
    </xf>
    <xf numFmtId="0" fontId="6" fillId="0" borderId="19" xfId="66" applyFont="1" applyBorder="1" applyAlignment="1">
      <alignment horizontal="center" vertical="center" wrapText="1"/>
    </xf>
    <xf numFmtId="0" fontId="5" fillId="0" borderId="19" xfId="66" applyFont="1" applyFill="1" applyBorder="1" applyAlignment="1">
      <alignment horizontal="center" vertical="center" wrapText="1"/>
    </xf>
    <xf numFmtId="0" fontId="5" fillId="0" borderId="19" xfId="66" applyFont="1" applyBorder="1" applyAlignment="1">
      <alignment horizontal="center" vertical="center" wrapText="1"/>
    </xf>
    <xf numFmtId="0" fontId="17" fillId="0" borderId="19" xfId="66" applyFont="1" applyBorder="1" applyAlignment="1">
      <alignment horizontal="center" vertical="center" wrapText="1"/>
    </xf>
    <xf numFmtId="0" fontId="17" fillId="0" borderId="20" xfId="66" applyFont="1" applyBorder="1" applyAlignment="1">
      <alignment horizontal="center" vertical="center" wrapText="1"/>
    </xf>
    <xf numFmtId="165" fontId="5" fillId="0" borderId="23" xfId="66" applyNumberFormat="1" applyFont="1" applyBorder="1" applyAlignment="1">
      <alignment horizontal="center" vertical="center" wrapText="1"/>
    </xf>
    <xf numFmtId="165" fontId="17" fillId="0" borderId="23" xfId="66" applyNumberFormat="1" applyFont="1" applyBorder="1" applyAlignment="1">
      <alignment horizontal="center" vertical="center" wrapText="1"/>
    </xf>
    <xf numFmtId="165" fontId="17" fillId="0" borderId="24" xfId="66" applyNumberFormat="1" applyFont="1" applyBorder="1" applyAlignment="1">
      <alignment horizontal="center" vertical="center" wrapText="1"/>
    </xf>
    <xf numFmtId="165" fontId="6" fillId="0" borderId="12" xfId="66" applyNumberFormat="1" applyFont="1" applyBorder="1" applyAlignment="1">
      <alignment horizontal="center" vertical="center" wrapText="1"/>
    </xf>
    <xf numFmtId="165" fontId="5" fillId="0" borderId="12" xfId="66" applyNumberFormat="1" applyFont="1" applyBorder="1" applyAlignment="1">
      <alignment horizontal="center" vertical="center" wrapText="1"/>
    </xf>
    <xf numFmtId="165" fontId="17" fillId="0" borderId="12" xfId="66" applyNumberFormat="1" applyFont="1" applyBorder="1" applyAlignment="1">
      <alignment horizontal="center" vertical="center" wrapText="1"/>
    </xf>
    <xf numFmtId="165" fontId="17" fillId="0" borderId="13" xfId="66" applyNumberFormat="1" applyFont="1" applyBorder="1" applyAlignment="1">
      <alignment horizontal="center" vertical="center" wrapText="1"/>
    </xf>
    <xf numFmtId="0" fontId="23" fillId="0" borderId="12" xfId="66" applyFont="1" applyFill="1" applyBorder="1" applyAlignment="1">
      <alignment horizontal="center" vertical="center" wrapText="1"/>
    </xf>
    <xf numFmtId="0" fontId="23" fillId="0" borderId="13" xfId="66" applyFont="1" applyFill="1" applyBorder="1" applyAlignment="1">
      <alignment horizontal="center" vertical="center" wrapText="1"/>
    </xf>
    <xf numFmtId="0" fontId="6" fillId="0" borderId="20" xfId="66" applyFont="1" applyBorder="1" applyAlignment="1">
      <alignment horizontal="center" vertical="center" wrapText="1"/>
    </xf>
    <xf numFmtId="0" fontId="5" fillId="0" borderId="47" xfId="66" applyFont="1" applyFill="1" applyBorder="1" applyAlignment="1">
      <alignment horizontal="center" vertical="center" wrapText="1"/>
    </xf>
    <xf numFmtId="169" fontId="12" fillId="0" borderId="25" xfId="59" applyNumberFormat="1" applyFont="1" applyBorder="1" applyAlignment="1">
      <alignment vertical="center"/>
    </xf>
    <xf numFmtId="169" fontId="12" fillId="0" borderId="19" xfId="59" applyNumberFormat="1" applyFont="1" applyBorder="1" applyAlignment="1">
      <alignment vertical="center"/>
    </xf>
    <xf numFmtId="169" fontId="11" fillId="0" borderId="12" xfId="59" applyNumberFormat="1" applyFont="1" applyBorder="1" applyAlignment="1">
      <alignment vertical="center"/>
    </xf>
    <xf numFmtId="169" fontId="12" fillId="0" borderId="25" xfId="59" applyNumberFormat="1" applyFont="1" applyFill="1" applyBorder="1" applyAlignment="1">
      <alignment vertical="center"/>
    </xf>
    <xf numFmtId="169" fontId="12" fillId="0" borderId="19" xfId="59" applyNumberFormat="1" applyFont="1" applyFill="1" applyBorder="1" applyAlignment="1">
      <alignment vertical="center"/>
    </xf>
    <xf numFmtId="169" fontId="20" fillId="0" borderId="19" xfId="59" applyNumberFormat="1" applyFont="1" applyFill="1" applyBorder="1" applyAlignment="1">
      <alignment vertical="center"/>
    </xf>
    <xf numFmtId="169" fontId="11" fillId="0" borderId="12" xfId="59" applyNumberFormat="1" applyFont="1" applyFill="1" applyBorder="1" applyAlignment="1">
      <alignment vertical="center"/>
    </xf>
    <xf numFmtId="0" fontId="3" fillId="0" borderId="0" xfId="62" applyFont="1"/>
    <xf numFmtId="0" fontId="7" fillId="0" borderId="0" xfId="62" applyFont="1"/>
    <xf numFmtId="0" fontId="4" fillId="0" borderId="15" xfId="62" applyFont="1" applyBorder="1" applyAlignment="1">
      <alignment horizontal="center" vertical="center" wrapText="1"/>
    </xf>
    <xf numFmtId="0" fontId="4" fillId="0" borderId="30" xfId="62" applyFont="1" applyBorder="1" applyAlignment="1">
      <alignment horizontal="center" vertical="center" wrapText="1"/>
    </xf>
    <xf numFmtId="0" fontId="4" fillId="0" borderId="18" xfId="62" applyFont="1" applyBorder="1" applyAlignment="1">
      <alignment horizontal="center" vertical="center" wrapText="1"/>
    </xf>
    <xf numFmtId="0" fontId="4" fillId="0" borderId="0" xfId="62" applyFont="1" applyAlignment="1">
      <alignment horizontal="center" vertical="center" wrapText="1"/>
    </xf>
    <xf numFmtId="0" fontId="9" fillId="0" borderId="21" xfId="62" applyFont="1" applyFill="1" applyBorder="1" applyAlignment="1">
      <alignment vertical="center" wrapText="1"/>
    </xf>
    <xf numFmtId="0" fontId="9" fillId="0" borderId="25" xfId="62" applyFont="1" applyFill="1" applyBorder="1" applyAlignment="1">
      <alignment horizontal="right" vertical="center" wrapText="1"/>
    </xf>
    <xf numFmtId="10" fontId="9" fillId="0" borderId="26" xfId="62" applyNumberFormat="1" applyFont="1" applyFill="1" applyBorder="1" applyAlignment="1">
      <alignment horizontal="right" vertical="center" wrapText="1"/>
    </xf>
    <xf numFmtId="10" fontId="9" fillId="0" borderId="0" xfId="62" applyNumberFormat="1" applyFont="1" applyFill="1" applyBorder="1" applyAlignment="1">
      <alignment horizontal="right" vertical="center" wrapText="1"/>
    </xf>
    <xf numFmtId="0" fontId="3" fillId="0" borderId="0" xfId="62" applyFont="1" applyAlignment="1">
      <alignment vertical="center"/>
    </xf>
    <xf numFmtId="0" fontId="5" fillId="0" borderId="17" xfId="62" applyFont="1" applyFill="1" applyBorder="1" applyAlignment="1">
      <alignment vertical="center" wrapText="1"/>
    </xf>
    <xf numFmtId="0" fontId="5" fillId="0" borderId="19" xfId="62" applyFont="1" applyFill="1" applyBorder="1" applyAlignment="1">
      <alignment horizontal="right" vertical="center" wrapText="1"/>
    </xf>
    <xf numFmtId="10" fontId="5" fillId="0" borderId="20" xfId="62" applyNumberFormat="1" applyFont="1" applyFill="1" applyBorder="1" applyAlignment="1">
      <alignment horizontal="right" vertical="center" wrapText="1"/>
    </xf>
    <xf numFmtId="0" fontId="7" fillId="0" borderId="0" xfId="62" applyFont="1" applyAlignment="1">
      <alignment vertical="center"/>
    </xf>
    <xf numFmtId="0" fontId="9" fillId="0" borderId="19" xfId="62" applyFont="1" applyFill="1" applyBorder="1" applyAlignment="1">
      <alignment horizontal="right" vertical="center" wrapText="1"/>
    </xf>
    <xf numFmtId="10" fontId="9" fillId="0" borderId="20" xfId="62" applyNumberFormat="1" applyFont="1" applyFill="1" applyBorder="1" applyAlignment="1">
      <alignment horizontal="right" vertical="center" wrapText="1"/>
    </xf>
    <xf numFmtId="0" fontId="17" fillId="0" borderId="14" xfId="62" applyFont="1" applyFill="1" applyBorder="1" applyAlignment="1">
      <alignment vertical="center" wrapText="1"/>
    </xf>
    <xf numFmtId="3" fontId="17" fillId="0" borderId="12" xfId="62" applyNumberFormat="1" applyFont="1" applyFill="1" applyBorder="1" applyAlignment="1">
      <alignment horizontal="right" vertical="center"/>
    </xf>
    <xf numFmtId="10" fontId="17" fillId="0" borderId="13" xfId="62" applyNumberFormat="1" applyFont="1" applyFill="1" applyBorder="1" applyAlignment="1">
      <alignment horizontal="right" vertical="center" wrapText="1"/>
    </xf>
    <xf numFmtId="10" fontId="5" fillId="0" borderId="0" xfId="62" applyNumberFormat="1" applyFont="1" applyFill="1" applyBorder="1" applyAlignment="1">
      <alignment horizontal="right" vertical="center" wrapText="1"/>
    </xf>
    <xf numFmtId="0" fontId="3" fillId="0" borderId="0" xfId="62" applyFont="1" applyFill="1" applyAlignment="1">
      <alignment vertical="center"/>
    </xf>
    <xf numFmtId="10" fontId="12" fillId="0" borderId="0" xfId="72" applyNumberFormat="1" applyFont="1" applyFill="1" applyBorder="1"/>
    <xf numFmtId="0" fontId="12" fillId="0" borderId="0" xfId="62" applyFont="1"/>
    <xf numFmtId="0" fontId="20" fillId="0" borderId="0" xfId="62" applyFont="1" applyFill="1" applyBorder="1"/>
    <xf numFmtId="0" fontId="12" fillId="0" borderId="0" xfId="62" applyFont="1" applyFill="1"/>
    <xf numFmtId="4" fontId="3" fillId="0" borderId="25" xfId="59" applyNumberFormat="1" applyFont="1" applyFill="1" applyBorder="1" applyAlignment="1">
      <alignment horizontal="right" vertical="center" wrapText="1"/>
    </xf>
    <xf numFmtId="1" fontId="8" fillId="0" borderId="0" xfId="66" applyNumberFormat="1"/>
    <xf numFmtId="168" fontId="8" fillId="0" borderId="0" xfId="66" applyNumberFormat="1"/>
    <xf numFmtId="165" fontId="6" fillId="0" borderId="24" xfId="66" applyNumberFormat="1" applyFont="1" applyBorder="1" applyAlignment="1">
      <alignment horizontal="center" vertical="center" wrapText="1"/>
    </xf>
    <xf numFmtId="1" fontId="5" fillId="0" borderId="27" xfId="66" applyNumberFormat="1" applyFont="1" applyBorder="1" applyAlignment="1">
      <alignment horizontal="center" vertical="center" wrapText="1"/>
    </xf>
    <xf numFmtId="10" fontId="9" fillId="0" borderId="0" xfId="0" applyNumberFormat="1" applyFont="1" applyFill="1" applyBorder="1"/>
    <xf numFmtId="0" fontId="9" fillId="0" borderId="0" xfId="0" applyFont="1" applyFill="1" applyBorder="1"/>
    <xf numFmtId="0" fontId="0" fillId="0" borderId="0" xfId="0" applyFill="1"/>
    <xf numFmtId="0" fontId="3" fillId="0" borderId="0" xfId="67" applyFont="1" applyBorder="1" applyAlignment="1">
      <alignment vertical="center"/>
    </xf>
    <xf numFmtId="0" fontId="18" fillId="0" borderId="0" xfId="67" applyFont="1" applyBorder="1" applyAlignment="1">
      <alignment vertical="center"/>
    </xf>
    <xf numFmtId="14" fontId="4" fillId="0" borderId="18" xfId="59" applyNumberFormat="1" applyFont="1" applyBorder="1" applyAlignment="1">
      <alignment horizontal="center" vertical="center" wrapText="1"/>
    </xf>
    <xf numFmtId="4" fontId="16" fillId="0" borderId="19" xfId="59" applyNumberFormat="1" applyFont="1" applyFill="1" applyBorder="1" applyAlignment="1">
      <alignment horizontal="right" vertical="center" wrapText="1"/>
    </xf>
    <xf numFmtId="10" fontId="11" fillId="0" borderId="18" xfId="59" applyNumberFormat="1" applyFont="1" applyFill="1" applyBorder="1" applyAlignment="1">
      <alignment horizontal="center" vertical="center" wrapText="1"/>
    </xf>
    <xf numFmtId="14" fontId="11" fillId="0" borderId="18" xfId="59" applyNumberFormat="1" applyFont="1" applyFill="1" applyBorder="1" applyAlignment="1">
      <alignment horizontal="center" vertical="center" wrapText="1"/>
    </xf>
    <xf numFmtId="10" fontId="12" fillId="0" borderId="26" xfId="75" applyNumberFormat="1" applyFont="1" applyBorder="1" applyAlignment="1">
      <alignment horizontal="right" vertical="center"/>
    </xf>
    <xf numFmtId="10" fontId="12" fillId="0" borderId="28" xfId="75" applyNumberFormat="1" applyFont="1" applyBorder="1" applyAlignment="1">
      <alignment horizontal="right" vertical="center"/>
    </xf>
    <xf numFmtId="165" fontId="12" fillId="0" borderId="27" xfId="73" applyNumberFormat="1" applyFont="1" applyFill="1" applyBorder="1" applyAlignment="1">
      <alignment vertical="center"/>
    </xf>
    <xf numFmtId="165" fontId="12" fillId="0" borderId="28" xfId="73" applyNumberFormat="1" applyFont="1" applyFill="1" applyBorder="1" applyAlignment="1">
      <alignment vertical="center"/>
    </xf>
    <xf numFmtId="165" fontId="20" fillId="0" borderId="27" xfId="73" applyNumberFormat="1" applyFont="1" applyFill="1" applyBorder="1" applyAlignment="1">
      <alignment vertical="center"/>
    </xf>
    <xf numFmtId="165" fontId="20" fillId="0" borderId="28" xfId="73" applyNumberFormat="1" applyFont="1" applyFill="1" applyBorder="1" applyAlignment="1">
      <alignment vertical="center"/>
    </xf>
    <xf numFmtId="165" fontId="11" fillId="0" borderId="48" xfId="73" applyNumberFormat="1" applyFont="1" applyFill="1" applyBorder="1" applyAlignment="1">
      <alignment vertical="center"/>
    </xf>
    <xf numFmtId="165" fontId="11" fillId="0" borderId="49" xfId="73" applyNumberFormat="1" applyFont="1" applyFill="1" applyBorder="1" applyAlignment="1">
      <alignment vertical="center"/>
    </xf>
    <xf numFmtId="165" fontId="12" fillId="0" borderId="20" xfId="59" applyNumberFormat="1" applyFont="1" applyBorder="1" applyAlignment="1">
      <alignment horizontal="right" vertical="center"/>
    </xf>
    <xf numFmtId="165" fontId="12" fillId="0" borderId="28" xfId="73" applyNumberFormat="1" applyFont="1" applyBorder="1" applyAlignment="1">
      <alignment vertical="center"/>
    </xf>
    <xf numFmtId="3" fontId="3" fillId="0" borderId="19" xfId="59" applyNumberFormat="1" applyFont="1" applyFill="1" applyBorder="1" applyAlignment="1">
      <alignment horizontal="right" vertical="center" indent="1"/>
    </xf>
    <xf numFmtId="0" fontId="3" fillId="0" borderId="20" xfId="68" applyBorder="1" applyAlignment="1">
      <alignment horizontal="right" vertical="center" indent="1"/>
    </xf>
    <xf numFmtId="3" fontId="3" fillId="0" borderId="26" xfId="59" applyNumberFormat="1" applyFont="1" applyFill="1" applyBorder="1" applyAlignment="1">
      <alignment horizontal="right" vertical="center" indent="1"/>
    </xf>
    <xf numFmtId="3" fontId="3" fillId="0" borderId="20" xfId="59" applyNumberFormat="1" applyFont="1" applyFill="1" applyBorder="1" applyAlignment="1">
      <alignment horizontal="right" vertical="center" indent="1"/>
    </xf>
    <xf numFmtId="0" fontId="18" fillId="0" borderId="0" xfId="65" applyFont="1"/>
    <xf numFmtId="0" fontId="63" fillId="0" borderId="0" xfId="65" applyFont="1" applyAlignment="1">
      <alignment horizontal="center"/>
    </xf>
    <xf numFmtId="3" fontId="63" fillId="0" borderId="0" xfId="65" applyNumberFormat="1" applyFont="1" applyAlignment="1">
      <alignment horizontal="right" indent="1"/>
    </xf>
    <xf numFmtId="0" fontId="16" fillId="0" borderId="17" xfId="59" applyFont="1" applyFill="1" applyBorder="1" applyAlignment="1">
      <alignment horizontal="left" vertical="center" indent="1"/>
    </xf>
    <xf numFmtId="3" fontId="16" fillId="0" borderId="19" xfId="59" applyNumberFormat="1" applyFont="1" applyFill="1" applyBorder="1" applyAlignment="1">
      <alignment horizontal="right" vertical="center" indent="1"/>
    </xf>
    <xf numFmtId="0" fontId="16" fillId="0" borderId="20" xfId="68" applyFont="1" applyBorder="1" applyAlignment="1">
      <alignment horizontal="right" vertical="center" indent="1"/>
    </xf>
    <xf numFmtId="0" fontId="4" fillId="0" borderId="15" xfId="63" applyFont="1" applyBorder="1" applyAlignment="1">
      <alignment horizontal="center" vertical="center" wrapText="1"/>
    </xf>
    <xf numFmtId="0" fontId="4" fillId="0" borderId="30" xfId="63" applyFont="1" applyBorder="1" applyAlignment="1">
      <alignment horizontal="center" vertical="center" wrapText="1"/>
    </xf>
    <xf numFmtId="0" fontId="4" fillId="0" borderId="18" xfId="63" applyFont="1" applyBorder="1" applyAlignment="1">
      <alignment horizontal="center" vertical="center" wrapText="1"/>
    </xf>
    <xf numFmtId="3" fontId="5" fillId="0" borderId="19" xfId="52" applyNumberFormat="1" applyBorder="1" applyAlignment="1">
      <alignment vertical="center"/>
    </xf>
    <xf numFmtId="10" fontId="29" fillId="0" borderId="26" xfId="58" applyNumberFormat="1" applyFont="1" applyBorder="1" applyAlignment="1">
      <alignment horizontal="right" vertical="center"/>
    </xf>
    <xf numFmtId="10" fontId="5" fillId="0" borderId="0" xfId="58" applyNumberFormat="1"/>
    <xf numFmtId="0" fontId="6" fillId="0" borderId="26" xfId="66" applyFont="1" applyBorder="1" applyAlignment="1">
      <alignment horizontal="center" vertical="center" wrapText="1"/>
    </xf>
    <xf numFmtId="0" fontId="59" fillId="0" borderId="50" xfId="67" applyNumberFormat="1" applyFont="1" applyBorder="1" applyAlignment="1">
      <alignment horizontal="center" vertical="center" wrapText="1"/>
    </xf>
    <xf numFmtId="0" fontId="5" fillId="0" borderId="0" xfId="66" applyFont="1" applyFill="1" applyBorder="1" applyAlignment="1">
      <alignment horizontal="center" vertical="center" wrapText="1"/>
    </xf>
    <xf numFmtId="0" fontId="8" fillId="0" borderId="0" xfId="66" applyFill="1"/>
    <xf numFmtId="165" fontId="3" fillId="0" borderId="0" xfId="66" applyNumberFormat="1" applyFont="1" applyFill="1" applyBorder="1" applyAlignment="1">
      <alignment horizontal="center" vertical="center" wrapText="1"/>
    </xf>
    <xf numFmtId="165" fontId="5" fillId="0" borderId="51" xfId="66" applyNumberFormat="1" applyFont="1" applyFill="1" applyBorder="1" applyAlignment="1">
      <alignment horizontal="center" vertical="center" wrapText="1"/>
    </xf>
    <xf numFmtId="165" fontId="5" fillId="0" borderId="52" xfId="66" applyNumberFormat="1" applyFont="1" applyFill="1" applyBorder="1" applyAlignment="1">
      <alignment horizontal="center" vertical="center" wrapText="1"/>
    </xf>
    <xf numFmtId="14" fontId="5" fillId="0" borderId="37" xfId="66" applyNumberFormat="1" applyFont="1" applyBorder="1" applyAlignment="1">
      <alignment horizontal="center" vertical="center" wrapText="1"/>
    </xf>
    <xf numFmtId="0" fontId="6" fillId="0" borderId="53" xfId="66" applyFont="1" applyBorder="1" applyAlignment="1">
      <alignment horizontal="center" vertical="center" wrapText="1"/>
    </xf>
    <xf numFmtId="0" fontId="5" fillId="0" borderId="54" xfId="66" applyFont="1" applyFill="1" applyBorder="1" applyAlignment="1">
      <alignment horizontal="center" vertical="center" wrapText="1"/>
    </xf>
    <xf numFmtId="0" fontId="5" fillId="0" borderId="55" xfId="66" applyFont="1" applyFill="1" applyBorder="1" applyAlignment="1">
      <alignment horizontal="center" vertical="center" wrapText="1"/>
    </xf>
    <xf numFmtId="0" fontId="5" fillId="0" borderId="47" xfId="66" applyFont="1" applyBorder="1" applyAlignment="1">
      <alignment horizontal="center" vertical="center" wrapText="1"/>
    </xf>
    <xf numFmtId="0" fontId="17" fillId="0" borderId="47" xfId="66" applyFont="1" applyBorder="1" applyAlignment="1">
      <alignment horizontal="center" vertical="center" wrapText="1"/>
    </xf>
    <xf numFmtId="0" fontId="17" fillId="0" borderId="53" xfId="66" applyFont="1" applyBorder="1" applyAlignment="1">
      <alignment horizontal="center" vertical="center" wrapText="1"/>
    </xf>
    <xf numFmtId="0" fontId="5" fillId="0" borderId="56" xfId="66" applyFont="1" applyFill="1" applyBorder="1" applyAlignment="1">
      <alignment horizontal="center" vertical="center" wrapText="1"/>
    </xf>
    <xf numFmtId="0" fontId="5" fillId="0" borderId="57" xfId="66" applyFont="1" applyFill="1" applyBorder="1" applyAlignment="1">
      <alignment horizontal="center" vertical="center" wrapText="1"/>
    </xf>
    <xf numFmtId="0" fontId="5" fillId="0" borderId="25" xfId="66" applyFont="1" applyFill="1" applyBorder="1" applyAlignment="1">
      <alignment horizontal="center" vertical="center" wrapText="1"/>
    </xf>
    <xf numFmtId="0" fontId="17" fillId="0" borderId="25" xfId="66" applyFont="1" applyFill="1" applyBorder="1" applyAlignment="1">
      <alignment horizontal="center" vertical="center" wrapText="1"/>
    </xf>
    <xf numFmtId="0" fontId="17" fillId="0" borderId="26" xfId="66" applyFont="1" applyFill="1" applyBorder="1" applyAlignment="1">
      <alignment horizontal="center" vertical="center" wrapText="1"/>
    </xf>
    <xf numFmtId="2" fontId="12" fillId="0" borderId="0" xfId="72" applyNumberFormat="1" applyFont="1" applyFill="1" applyBorder="1"/>
    <xf numFmtId="0" fontId="12" fillId="0" borderId="0" xfId="64" applyFont="1" applyFill="1" applyBorder="1"/>
    <xf numFmtId="2" fontId="68" fillId="0" borderId="0" xfId="72" applyNumberFormat="1" applyFont="1" applyFill="1" applyBorder="1"/>
    <xf numFmtId="0" fontId="68" fillId="0" borderId="0" xfId="64" applyFont="1" applyFill="1" applyBorder="1"/>
    <xf numFmtId="10" fontId="68" fillId="0" borderId="0" xfId="64" applyNumberFormat="1" applyFont="1" applyFill="1" applyBorder="1"/>
    <xf numFmtId="170" fontId="69" fillId="0" borderId="0" xfId="72" applyNumberFormat="1" applyFont="1" applyFill="1" applyBorder="1"/>
    <xf numFmtId="10" fontId="12" fillId="0" borderId="0" xfId="64" applyNumberFormat="1" applyFont="1" applyFill="1" applyBorder="1"/>
    <xf numFmtId="170" fontId="12" fillId="0" borderId="0" xfId="64" applyNumberFormat="1" applyFont="1" applyFill="1" applyBorder="1"/>
    <xf numFmtId="0" fontId="67" fillId="0" borderId="0" xfId="64" applyFill="1"/>
    <xf numFmtId="0" fontId="68" fillId="0" borderId="0" xfId="0" applyFont="1"/>
    <xf numFmtId="165" fontId="12" fillId="0" borderId="0" xfId="72" applyNumberFormat="1" applyFont="1" applyFill="1" applyBorder="1"/>
    <xf numFmtId="0" fontId="12" fillId="0" borderId="0" xfId="64" applyFont="1" applyFill="1"/>
    <xf numFmtId="165" fontId="68" fillId="0" borderId="0" xfId="72" applyNumberFormat="1" applyFont="1" applyFill="1" applyBorder="1"/>
    <xf numFmtId="168" fontId="68" fillId="0" borderId="0" xfId="72" applyNumberFormat="1" applyFont="1" applyFill="1" applyBorder="1"/>
    <xf numFmtId="165" fontId="68" fillId="0" borderId="0" xfId="72" applyNumberFormat="1" applyFont="1" applyFill="1" applyBorder="1" applyAlignment="1">
      <alignment horizontal="center"/>
    </xf>
    <xf numFmtId="0" fontId="68" fillId="0" borderId="0" xfId="0" applyFont="1" applyBorder="1"/>
    <xf numFmtId="0" fontId="20" fillId="0" borderId="58" xfId="64" applyFont="1" applyFill="1" applyBorder="1"/>
    <xf numFmtId="2" fontId="71" fillId="0" borderId="58" xfId="72" applyNumberFormat="1" applyFont="1" applyFill="1" applyBorder="1"/>
    <xf numFmtId="165" fontId="71" fillId="0" borderId="58" xfId="72" applyNumberFormat="1" applyFont="1" applyFill="1" applyBorder="1"/>
    <xf numFmtId="0" fontId="11" fillId="24" borderId="29" xfId="64" applyFont="1" applyFill="1" applyBorder="1" applyAlignment="1">
      <alignment horizontal="center"/>
    </xf>
    <xf numFmtId="0" fontId="11" fillId="0" borderId="29" xfId="64" applyFont="1" applyFill="1" applyBorder="1" applyAlignment="1">
      <alignment horizontal="center"/>
    </xf>
    <xf numFmtId="0" fontId="11" fillId="25" borderId="29" xfId="64" applyFont="1" applyFill="1" applyBorder="1" applyAlignment="1">
      <alignment horizontal="center"/>
    </xf>
    <xf numFmtId="0" fontId="11" fillId="26" borderId="29" xfId="64" applyFont="1" applyFill="1" applyBorder="1" applyAlignment="1">
      <alignment horizontal="center"/>
    </xf>
    <xf numFmtId="0" fontId="66" fillId="27" borderId="29" xfId="64" applyFont="1" applyFill="1" applyBorder="1" applyAlignment="1">
      <alignment horizontal="center"/>
    </xf>
    <xf numFmtId="0" fontId="11" fillId="28" borderId="29" xfId="64" applyFont="1" applyFill="1" applyBorder="1" applyAlignment="1">
      <alignment horizontal="center"/>
    </xf>
    <xf numFmtId="168" fontId="12" fillId="0" borderId="0" xfId="72" applyNumberFormat="1" applyFont="1" applyFill="1" applyBorder="1"/>
    <xf numFmtId="10" fontId="17" fillId="0" borderId="13" xfId="0" applyNumberFormat="1" applyFont="1" applyBorder="1" applyAlignment="1">
      <alignment horizontal="right" vertical="center"/>
    </xf>
    <xf numFmtId="0" fontId="68" fillId="0" borderId="0" xfId="0" applyFont="1" applyAlignment="1">
      <alignment vertical="center"/>
    </xf>
    <xf numFmtId="2" fontId="68" fillId="0" borderId="59" xfId="0" applyNumberFormat="1" applyFont="1" applyBorder="1" applyAlignment="1">
      <alignment horizontal="center" vertical="center"/>
    </xf>
    <xf numFmtId="2" fontId="68" fillId="0" borderId="60" xfId="0" applyNumberFormat="1" applyFont="1" applyBorder="1" applyAlignment="1">
      <alignment horizontal="center" vertical="center"/>
    </xf>
    <xf numFmtId="2" fontId="68" fillId="0" borderId="19" xfId="0" applyNumberFormat="1" applyFont="1" applyBorder="1" applyAlignment="1">
      <alignment horizontal="center" vertical="center"/>
    </xf>
    <xf numFmtId="2" fontId="68" fillId="0" borderId="20" xfId="0" applyNumberFormat="1" applyFont="1" applyBorder="1" applyAlignment="1">
      <alignment horizontal="center" vertical="center"/>
    </xf>
    <xf numFmtId="0" fontId="11" fillId="0" borderId="61" xfId="64" applyFont="1" applyFill="1" applyBorder="1" applyAlignment="1">
      <alignment horizontal="center" vertical="center"/>
    </xf>
    <xf numFmtId="0" fontId="11" fillId="0" borderId="62" xfId="64" applyFont="1" applyFill="1" applyBorder="1" applyAlignment="1">
      <alignment horizontal="center" vertical="center"/>
    </xf>
    <xf numFmtId="0" fontId="11" fillId="0" borderId="12" xfId="64" applyFont="1" applyFill="1" applyBorder="1" applyAlignment="1">
      <alignment horizontal="center" vertical="center"/>
    </xf>
    <xf numFmtId="0" fontId="11" fillId="0" borderId="13" xfId="64" applyFont="1" applyFill="1" applyBorder="1" applyAlignment="1">
      <alignment horizontal="center" vertical="center"/>
    </xf>
    <xf numFmtId="0" fontId="16" fillId="0" borderId="37" xfId="59" applyFont="1" applyFill="1" applyBorder="1" applyAlignment="1">
      <alignment horizontal="left" vertical="center" indent="1"/>
    </xf>
    <xf numFmtId="3" fontId="16" fillId="0" borderId="47" xfId="59" applyNumberFormat="1" applyFont="1" applyFill="1" applyBorder="1" applyAlignment="1">
      <alignment horizontal="right" vertical="center" indent="1"/>
    </xf>
    <xf numFmtId="0" fontId="16" fillId="0" borderId="53" xfId="68" applyFont="1" applyBorder="1" applyAlignment="1">
      <alignment horizontal="right" vertical="center" indent="1"/>
    </xf>
    <xf numFmtId="0" fontId="4" fillId="0" borderId="63" xfId="65" applyFont="1" applyBorder="1" applyAlignment="1">
      <alignment horizontal="left"/>
    </xf>
    <xf numFmtId="3" fontId="4" fillId="0" borderId="63" xfId="65" applyNumberFormat="1" applyFont="1" applyBorder="1" applyAlignment="1">
      <alignment horizontal="right" indent="1"/>
    </xf>
    <xf numFmtId="2" fontId="73" fillId="0" borderId="59" xfId="0" applyNumberFormat="1" applyFont="1" applyBorder="1" applyAlignment="1">
      <alignment vertical="center"/>
    </xf>
    <xf numFmtId="165" fontId="73" fillId="0" borderId="60" xfId="0" applyNumberFormat="1" applyFont="1" applyBorder="1" applyAlignment="1">
      <alignment vertical="center"/>
    </xf>
    <xf numFmtId="165" fontId="68" fillId="0" borderId="60" xfId="0" applyNumberFormat="1" applyFont="1" applyBorder="1" applyAlignment="1">
      <alignment horizontal="center" vertical="center"/>
    </xf>
    <xf numFmtId="2" fontId="74" fillId="0" borderId="59" xfId="0" applyNumberFormat="1" applyFont="1" applyBorder="1" applyAlignment="1">
      <alignment vertical="center"/>
    </xf>
    <xf numFmtId="165" fontId="74" fillId="0" borderId="60" xfId="0" applyNumberFormat="1" applyFont="1" applyBorder="1" applyAlignment="1">
      <alignment vertical="center"/>
    </xf>
    <xf numFmtId="2" fontId="75" fillId="0" borderId="59" xfId="0" applyNumberFormat="1" applyFont="1" applyBorder="1" applyAlignment="1">
      <alignment vertical="center"/>
    </xf>
    <xf numFmtId="165" fontId="75" fillId="0" borderId="60" xfId="0" applyNumberFormat="1" applyFont="1" applyBorder="1" applyAlignment="1">
      <alignment vertical="center"/>
    </xf>
    <xf numFmtId="165" fontId="75" fillId="0" borderId="20" xfId="0" applyNumberFormat="1" applyFont="1" applyBorder="1" applyAlignment="1">
      <alignment vertical="center"/>
    </xf>
    <xf numFmtId="165" fontId="74" fillId="0" borderId="20" xfId="0" applyNumberFormat="1" applyFont="1" applyBorder="1" applyAlignment="1">
      <alignment vertical="center"/>
    </xf>
    <xf numFmtId="14" fontId="4" fillId="0" borderId="0" xfId="67" applyNumberFormat="1" applyFont="1" applyAlignment="1">
      <alignment horizontal="left"/>
    </xf>
    <xf numFmtId="0" fontId="22" fillId="0" borderId="0" xfId="67" applyFont="1" applyAlignment="1">
      <alignment horizontal="left" vertical="center"/>
    </xf>
    <xf numFmtId="0" fontId="10" fillId="0" borderId="0" xfId="67" applyFont="1" applyAlignment="1">
      <alignment horizontal="center" vertical="center"/>
    </xf>
    <xf numFmtId="0" fontId="11" fillId="0" borderId="0" xfId="67" applyFont="1" applyAlignment="1">
      <alignment horizontal="left" vertical="center"/>
    </xf>
    <xf numFmtId="0" fontId="16" fillId="0" borderId="0" xfId="67" applyFont="1" applyBorder="1" applyAlignment="1">
      <alignment horizontal="center" vertical="center" wrapText="1"/>
    </xf>
    <xf numFmtId="0" fontId="3" fillId="0" borderId="0" xfId="67" applyFont="1" applyAlignment="1">
      <alignment horizontal="center" vertical="center"/>
    </xf>
    <xf numFmtId="14" fontId="11" fillId="0" borderId="0" xfId="67" applyNumberFormat="1" applyFont="1" applyBorder="1" applyAlignment="1">
      <alignment horizontal="left"/>
    </xf>
    <xf numFmtId="0" fontId="61" fillId="0" borderId="0" xfId="67" applyFont="1" applyBorder="1" applyAlignment="1">
      <alignment horizontal="center" vertical="center" wrapText="1"/>
    </xf>
    <xf numFmtId="0" fontId="5" fillId="0" borderId="0" xfId="62" applyFont="1" applyFill="1" applyBorder="1" applyAlignment="1">
      <alignment vertical="center" wrapText="1"/>
    </xf>
    <xf numFmtId="0" fontId="26" fillId="0" borderId="0" xfId="0" applyFont="1" applyFill="1" applyBorder="1"/>
    <xf numFmtId="0" fontId="5" fillId="26" borderId="17" xfId="62" applyFont="1" applyFill="1" applyBorder="1" applyAlignment="1">
      <alignment vertical="center" wrapText="1"/>
    </xf>
    <xf numFmtId="0" fontId="5" fillId="0" borderId="66" xfId="66" applyFont="1" applyFill="1" applyBorder="1" applyAlignment="1">
      <alignment horizontal="center" vertical="center" wrapText="1"/>
    </xf>
    <xf numFmtId="0" fontId="5" fillId="0" borderId="67" xfId="66" applyFont="1" applyFill="1" applyBorder="1" applyAlignment="1">
      <alignment horizontal="center" vertical="center" wrapText="1"/>
    </xf>
    <xf numFmtId="1" fontId="4" fillId="0" borderId="63" xfId="65" applyNumberFormat="1" applyFont="1" applyBorder="1" applyAlignment="1">
      <alignment horizontal="right" indent="1"/>
    </xf>
    <xf numFmtId="165" fontId="64" fillId="0" borderId="28" xfId="75" applyNumberFormat="1" applyFont="1" applyBorder="1" applyAlignment="1">
      <alignment horizontal="right"/>
    </xf>
    <xf numFmtId="165" fontId="64" fillId="0" borderId="20" xfId="75" applyNumberFormat="1" applyFont="1" applyBorder="1" applyAlignment="1">
      <alignment horizontal="right"/>
    </xf>
    <xf numFmtId="165" fontId="65" fillId="0" borderId="36" xfId="75" applyNumberFormat="1" applyFont="1" applyBorder="1" applyAlignment="1">
      <alignment horizontal="right"/>
    </xf>
    <xf numFmtId="0" fontId="10" fillId="0" borderId="0" xfId="67" applyFont="1" applyAlignment="1">
      <alignment vertical="center"/>
    </xf>
    <xf numFmtId="165" fontId="59" fillId="0" borderId="19" xfId="67" applyNumberFormat="1" applyFont="1" applyBorder="1" applyAlignment="1">
      <alignment vertical="center"/>
    </xf>
    <xf numFmtId="3" fontId="61" fillId="0" borderId="35" xfId="67" applyNumberFormat="1" applyFont="1" applyBorder="1" applyAlignment="1">
      <alignment horizontal="right" vertical="center"/>
    </xf>
    <xf numFmtId="165" fontId="61" fillId="0" borderId="35" xfId="67" applyNumberFormat="1" applyFont="1" applyBorder="1" applyAlignment="1">
      <alignment vertical="center"/>
    </xf>
    <xf numFmtId="165" fontId="61" fillId="0" borderId="36" xfId="67" applyNumberFormat="1" applyFont="1" applyBorder="1" applyAlignment="1">
      <alignment vertical="center"/>
    </xf>
    <xf numFmtId="14" fontId="60" fillId="0" borderId="68" xfId="67" applyNumberFormat="1" applyFont="1" applyBorder="1" applyAlignment="1">
      <alignment horizontal="center" vertical="center" wrapText="1"/>
    </xf>
    <xf numFmtId="14" fontId="60" fillId="0" borderId="69" xfId="67" applyNumberFormat="1" applyFont="1" applyBorder="1" applyAlignment="1">
      <alignment horizontal="center" vertical="center" wrapText="1"/>
    </xf>
    <xf numFmtId="3" fontId="59" fillId="0" borderId="70" xfId="67" applyNumberFormat="1" applyFont="1" applyBorder="1" applyAlignment="1">
      <alignment vertical="center"/>
    </xf>
    <xf numFmtId="3" fontId="61" fillId="0" borderId="71" xfId="67" applyNumberFormat="1" applyFont="1" applyBorder="1" applyAlignment="1">
      <alignment vertical="center"/>
    </xf>
    <xf numFmtId="3" fontId="4" fillId="0" borderId="0" xfId="67" applyNumberFormat="1" applyFont="1" applyAlignment="1">
      <alignment vertical="center"/>
    </xf>
    <xf numFmtId="165" fontId="16" fillId="0" borderId="0" xfId="67" applyNumberFormat="1" applyFont="1" applyAlignment="1">
      <alignment vertical="center"/>
    </xf>
    <xf numFmtId="0" fontId="59" fillId="0" borderId="72" xfId="67" applyFont="1" applyBorder="1" applyAlignment="1">
      <alignment horizontal="center" vertical="center"/>
    </xf>
    <xf numFmtId="166" fontId="59" fillId="0" borderId="72" xfId="67" applyNumberFormat="1" applyFont="1" applyBorder="1" applyAlignment="1">
      <alignment horizontal="center" vertical="center"/>
    </xf>
    <xf numFmtId="165" fontId="59" fillId="0" borderId="73" xfId="67" applyNumberFormat="1" applyFont="1" applyBorder="1" applyAlignment="1">
      <alignment horizontal="center" vertical="center"/>
    </xf>
    <xf numFmtId="165" fontId="17" fillId="0" borderId="26" xfId="59" applyNumberFormat="1" applyFont="1" applyFill="1" applyBorder="1" applyAlignment="1">
      <alignment horizontal="right" vertical="center"/>
    </xf>
    <xf numFmtId="165" fontId="17" fillId="0" borderId="20" xfId="59" applyNumberFormat="1" applyFont="1" applyFill="1" applyBorder="1" applyAlignment="1">
      <alignment horizontal="right" vertical="center"/>
    </xf>
    <xf numFmtId="165" fontId="17" fillId="0" borderId="20" xfId="59" applyNumberFormat="1" applyFont="1" applyBorder="1" applyAlignment="1">
      <alignment horizontal="right" vertical="center"/>
    </xf>
    <xf numFmtId="165" fontId="17" fillId="0" borderId="13" xfId="59" applyNumberFormat="1" applyFont="1" applyFill="1" applyBorder="1" applyAlignment="1">
      <alignment horizontal="right" vertical="center"/>
    </xf>
    <xf numFmtId="0" fontId="26" fillId="0" borderId="0" xfId="0" applyFont="1" applyAlignment="1">
      <alignment horizontal="left"/>
    </xf>
    <xf numFmtId="165" fontId="72" fillId="0" borderId="53" xfId="0" applyNumberFormat="1" applyFont="1" applyBorder="1" applyAlignment="1">
      <alignment vertical="center"/>
    </xf>
    <xf numFmtId="2" fontId="74" fillId="0" borderId="74" xfId="0" applyNumberFormat="1" applyFont="1" applyBorder="1" applyAlignment="1">
      <alignment vertical="center"/>
    </xf>
    <xf numFmtId="165" fontId="74" fillId="0" borderId="75" xfId="0" applyNumberFormat="1" applyFont="1" applyBorder="1" applyAlignment="1">
      <alignment vertical="center"/>
    </xf>
    <xf numFmtId="165" fontId="17" fillId="0" borderId="20" xfId="0" applyNumberFormat="1" applyFont="1" applyFill="1" applyBorder="1" applyAlignment="1">
      <alignment horizontal="right" vertical="center"/>
    </xf>
    <xf numFmtId="165" fontId="9" fillId="0" borderId="20" xfId="72" applyNumberFormat="1" applyFont="1" applyFill="1" applyBorder="1" applyAlignment="1">
      <alignment horizontal="right" vertical="center"/>
    </xf>
    <xf numFmtId="165" fontId="5" fillId="0" borderId="20" xfId="0" applyNumberFormat="1" applyFont="1" applyFill="1" applyBorder="1" applyAlignment="1">
      <alignment horizontal="right" vertical="center"/>
    </xf>
    <xf numFmtId="165" fontId="5" fillId="0" borderId="20" xfId="0" applyNumberFormat="1" applyFont="1" applyFill="1" applyBorder="1" applyAlignment="1">
      <alignment vertical="center"/>
    </xf>
    <xf numFmtId="165" fontId="17" fillId="0" borderId="20" xfId="0" applyNumberFormat="1" applyFont="1" applyFill="1" applyBorder="1" applyAlignment="1">
      <alignment vertical="center"/>
    </xf>
    <xf numFmtId="165" fontId="9" fillId="0" borderId="20" xfId="0" applyNumberFormat="1" applyFont="1" applyFill="1" applyBorder="1" applyAlignment="1">
      <alignment vertical="center"/>
    </xf>
    <xf numFmtId="165" fontId="9" fillId="0" borderId="20" xfId="0" applyNumberFormat="1" applyFont="1" applyFill="1" applyBorder="1" applyAlignment="1">
      <alignment horizontal="right" vertical="center"/>
    </xf>
    <xf numFmtId="165" fontId="17" fillId="0" borderId="20" xfId="72" applyNumberFormat="1" applyFont="1" applyFill="1" applyBorder="1" applyAlignment="1">
      <alignment horizontal="right" vertical="center"/>
    </xf>
    <xf numFmtId="165" fontId="59" fillId="0" borderId="76" xfId="67" applyNumberFormat="1" applyFont="1" applyBorder="1" applyAlignment="1">
      <alignment vertical="center"/>
    </xf>
    <xf numFmtId="165" fontId="61" fillId="0" borderId="77" xfId="67" applyNumberFormat="1" applyFont="1" applyBorder="1" applyAlignment="1">
      <alignment vertical="center"/>
    </xf>
    <xf numFmtId="0" fontId="5" fillId="29" borderId="17" xfId="62" applyFont="1" applyFill="1" applyBorder="1" applyAlignment="1">
      <alignment vertical="center" wrapText="1"/>
    </xf>
    <xf numFmtId="10" fontId="3" fillId="0" borderId="0" xfId="62" applyNumberFormat="1"/>
    <xf numFmtId="0" fontId="3" fillId="0" borderId="14" xfId="59" applyFont="1" applyFill="1" applyBorder="1" applyAlignment="1">
      <alignment vertical="center"/>
    </xf>
    <xf numFmtId="0" fontId="3" fillId="0" borderId="0" xfId="59" applyFill="1" applyAlignment="1"/>
    <xf numFmtId="0" fontId="3" fillId="0" borderId="0" xfId="59" applyFill="1"/>
    <xf numFmtId="14" fontId="4" fillId="0" borderId="78" xfId="48" applyNumberFormat="1" applyFont="1" applyFill="1" applyBorder="1" applyAlignment="1">
      <alignment horizontal="center" vertical="center" wrapText="1"/>
    </xf>
    <xf numFmtId="14" fontId="4" fillId="0" borderId="78" xfId="59" applyNumberFormat="1" applyFont="1" applyFill="1" applyBorder="1" applyAlignment="1">
      <alignment horizontal="center" vertical="center" wrapText="1"/>
    </xf>
    <xf numFmtId="0" fontId="4" fillId="0" borderId="79" xfId="59" applyFont="1" applyBorder="1" applyAlignment="1">
      <alignment horizontal="center" vertical="center" wrapText="1"/>
    </xf>
    <xf numFmtId="0" fontId="5" fillId="0" borderId="0" xfId="52"/>
    <xf numFmtId="0" fontId="4" fillId="0" borderId="80" xfId="48" applyFont="1" applyBorder="1" applyAlignment="1">
      <alignment horizontal="left" vertical="center" indent="1"/>
    </xf>
    <xf numFmtId="0" fontId="4" fillId="0" borderId="81" xfId="48" applyFont="1" applyBorder="1" applyAlignment="1">
      <alignment vertical="center"/>
    </xf>
    <xf numFmtId="0" fontId="4" fillId="0" borderId="82" xfId="48" applyFont="1" applyBorder="1" applyAlignment="1">
      <alignment horizontal="left" vertical="center" wrapText="1" indent="1"/>
    </xf>
    <xf numFmtId="0" fontId="4" fillId="0" borderId="83" xfId="48" applyFont="1" applyFill="1" applyBorder="1" applyAlignment="1">
      <alignment vertical="center"/>
    </xf>
    <xf numFmtId="0" fontId="4" fillId="0" borderId="85" xfId="48" applyFont="1" applyFill="1" applyBorder="1" applyAlignment="1">
      <alignment vertical="center"/>
    </xf>
    <xf numFmtId="0" fontId="16" fillId="0" borderId="86" xfId="48" applyFont="1" applyFill="1" applyBorder="1" applyAlignment="1">
      <alignment horizontal="right" vertical="center" indent="1"/>
    </xf>
    <xf numFmtId="165" fontId="16" fillId="0" borderId="87" xfId="48" applyNumberFormat="1" applyFont="1" applyFill="1" applyBorder="1" applyAlignment="1">
      <alignment vertical="center"/>
    </xf>
    <xf numFmtId="165" fontId="16" fillId="0" borderId="88" xfId="48" applyNumberFormat="1" applyFont="1" applyFill="1" applyBorder="1" applyAlignment="1">
      <alignment horizontal="right" vertical="center"/>
    </xf>
    <xf numFmtId="0" fontId="3" fillId="0" borderId="86" xfId="48" applyFont="1" applyBorder="1" applyAlignment="1">
      <alignment horizontal="right" vertical="center" indent="1"/>
    </xf>
    <xf numFmtId="0" fontId="3" fillId="0" borderId="87" xfId="48" applyFont="1" applyFill="1" applyBorder="1" applyAlignment="1">
      <alignment vertical="center"/>
    </xf>
    <xf numFmtId="0" fontId="3" fillId="0" borderId="89" xfId="48" applyFont="1" applyBorder="1" applyAlignment="1">
      <alignment horizontal="right" vertical="center" indent="1"/>
    </xf>
    <xf numFmtId="165" fontId="4" fillId="0" borderId="90" xfId="48" applyNumberFormat="1" applyFont="1" applyFill="1" applyBorder="1" applyAlignment="1">
      <alignment vertical="center"/>
    </xf>
    <xf numFmtId="165" fontId="22" fillId="0" borderId="91" xfId="48" applyNumberFormat="1" applyFont="1" applyFill="1" applyBorder="1" applyAlignment="1">
      <alignment horizontal="right" vertical="center"/>
    </xf>
    <xf numFmtId="0" fontId="4" fillId="0" borderId="92" xfId="48" applyFont="1" applyBorder="1" applyAlignment="1">
      <alignment horizontal="left" vertical="center" wrapText="1" indent="1"/>
    </xf>
    <xf numFmtId="169" fontId="4" fillId="0" borderId="93" xfId="48" applyNumberFormat="1" applyFont="1" applyFill="1" applyBorder="1" applyAlignment="1">
      <alignment vertical="center"/>
    </xf>
    <xf numFmtId="0" fontId="4" fillId="0" borderId="84" xfId="48" applyFont="1" applyBorder="1" applyAlignment="1">
      <alignment horizontal="right" vertical="center" indent="1"/>
    </xf>
    <xf numFmtId="169" fontId="4" fillId="0" borderId="85" xfId="48" applyNumberFormat="1" applyFont="1" applyFill="1" applyBorder="1" applyAlignment="1">
      <alignment vertical="center"/>
    </xf>
    <xf numFmtId="169" fontId="3" fillId="0" borderId="87" xfId="48" applyNumberFormat="1" applyFont="1" applyFill="1" applyBorder="1" applyAlignment="1">
      <alignment vertical="center"/>
    </xf>
    <xf numFmtId="0" fontId="3" fillId="0" borderId="94" xfId="48" applyFont="1" applyFill="1" applyBorder="1" applyAlignment="1">
      <alignment horizontal="right" vertical="center" indent="1"/>
    </xf>
    <xf numFmtId="169" fontId="3" fillId="0" borderId="95" xfId="48" applyNumberFormat="1" applyFont="1" applyFill="1" applyBorder="1" applyAlignment="1">
      <alignment vertical="center"/>
    </xf>
    <xf numFmtId="165" fontId="16" fillId="0" borderId="96" xfId="48" applyNumberFormat="1" applyFont="1" applyFill="1" applyBorder="1" applyAlignment="1">
      <alignment vertical="center"/>
    </xf>
    <xf numFmtId="0" fontId="3" fillId="0" borderId="94" xfId="48" applyFont="1" applyBorder="1" applyAlignment="1">
      <alignment horizontal="right" vertical="center" indent="1"/>
    </xf>
    <xf numFmtId="0" fontId="3" fillId="0" borderId="97" xfId="48" applyFont="1" applyBorder="1"/>
    <xf numFmtId="1" fontId="6" fillId="0" borderId="27" xfId="66" applyNumberFormat="1" applyFont="1" applyBorder="1" applyAlignment="1">
      <alignment horizontal="center" vertical="center" wrapText="1"/>
    </xf>
    <xf numFmtId="1" fontId="17" fillId="0" borderId="27" xfId="66" applyNumberFormat="1" applyFont="1" applyBorder="1" applyAlignment="1">
      <alignment horizontal="center" vertical="center" wrapText="1"/>
    </xf>
    <xf numFmtId="1" fontId="17" fillId="0" borderId="28" xfId="66" applyNumberFormat="1" applyFont="1" applyBorder="1" applyAlignment="1">
      <alignment horizontal="center" vertical="center" wrapText="1"/>
    </xf>
    <xf numFmtId="0" fontId="4" fillId="0" borderId="26" xfId="45" applyFont="1" applyBorder="1" applyAlignment="1">
      <alignment horizontal="center" vertical="center"/>
    </xf>
    <xf numFmtId="0" fontId="3" fillId="0" borderId="20" xfId="45" applyBorder="1" applyAlignment="1">
      <alignment horizontal="center" vertical="center"/>
    </xf>
    <xf numFmtId="0" fontId="3" fillId="0" borderId="24" xfId="45" applyFont="1" applyBorder="1" applyAlignment="1">
      <alignment horizontal="center" vertical="center"/>
    </xf>
    <xf numFmtId="0" fontId="4" fillId="0" borderId="98" xfId="45" applyFont="1" applyBorder="1" applyAlignment="1">
      <alignment horizontal="center" vertical="center"/>
    </xf>
    <xf numFmtId="0" fontId="4" fillId="0" borderId="13" xfId="45" applyFont="1" applyBorder="1" applyAlignment="1">
      <alignment horizontal="center" vertical="center"/>
    </xf>
    <xf numFmtId="0" fontId="5" fillId="30" borderId="17" xfId="62" applyFont="1" applyFill="1" applyBorder="1" applyAlignment="1">
      <alignment vertical="center" wrapText="1"/>
    </xf>
    <xf numFmtId="0" fontId="5" fillId="31" borderId="17" xfId="62" applyFont="1" applyFill="1" applyBorder="1" applyAlignment="1">
      <alignment vertical="center" wrapText="1"/>
    </xf>
    <xf numFmtId="0" fontId="5" fillId="0" borderId="0" xfId="62" applyFont="1" applyFill="1" applyBorder="1" applyAlignment="1">
      <alignment horizontal="right" vertical="center" wrapText="1"/>
    </xf>
    <xf numFmtId="0" fontId="20" fillId="0" borderId="17" xfId="59" applyFont="1" applyBorder="1" applyAlignment="1">
      <alignment horizontal="right" vertical="center"/>
    </xf>
    <xf numFmtId="169" fontId="20" fillId="0" borderId="19" xfId="59" applyNumberFormat="1" applyFont="1" applyFill="1" applyBorder="1" applyAlignment="1">
      <alignment horizontal="right" vertical="center"/>
    </xf>
    <xf numFmtId="165" fontId="20" fillId="0" borderId="27" xfId="73" applyNumberFormat="1" applyFont="1" applyFill="1" applyBorder="1" applyAlignment="1">
      <alignment horizontal="right" vertical="center"/>
    </xf>
    <xf numFmtId="165" fontId="20" fillId="0" borderId="28" xfId="73" applyNumberFormat="1" applyFont="1" applyFill="1" applyBorder="1" applyAlignment="1">
      <alignment horizontal="right" vertical="center"/>
    </xf>
    <xf numFmtId="10" fontId="34" fillId="0" borderId="49" xfId="75" applyNumberFormat="1" applyFont="1" applyBorder="1" applyAlignment="1">
      <alignment horizontal="right" vertical="center"/>
    </xf>
    <xf numFmtId="10" fontId="20" fillId="0" borderId="28" xfId="75" applyNumberFormat="1" applyFont="1" applyBorder="1" applyAlignment="1">
      <alignment horizontal="right" vertical="center"/>
    </xf>
    <xf numFmtId="0" fontId="20" fillId="0" borderId="37" xfId="59" applyFont="1" applyBorder="1" applyAlignment="1">
      <alignment horizontal="right" vertical="center"/>
    </xf>
    <xf numFmtId="0" fontId="20" fillId="0" borderId="17" xfId="59" applyFont="1" applyBorder="1" applyAlignment="1">
      <alignment horizontal="left" vertical="center"/>
    </xf>
    <xf numFmtId="10" fontId="20" fillId="0" borderId="28" xfId="73" applyNumberFormat="1" applyFont="1" applyBorder="1" applyAlignment="1">
      <alignment horizontal="right" vertical="center"/>
    </xf>
    <xf numFmtId="10" fontId="34" fillId="0" borderId="49" xfId="73" applyNumberFormat="1" applyFont="1" applyBorder="1" applyAlignment="1">
      <alignment horizontal="right" vertical="center"/>
    </xf>
    <xf numFmtId="165" fontId="13" fillId="0" borderId="0" xfId="59" applyNumberFormat="1" applyFont="1" applyFill="1" applyBorder="1" applyAlignment="1"/>
    <xf numFmtId="169" fontId="20" fillId="0" borderId="47" xfId="59" applyNumberFormat="1" applyFont="1" applyFill="1" applyBorder="1" applyAlignment="1">
      <alignment horizontal="right" vertical="center"/>
    </xf>
    <xf numFmtId="165" fontId="20" fillId="0" borderId="99" xfId="73" applyNumberFormat="1" applyFont="1" applyFill="1" applyBorder="1" applyAlignment="1">
      <alignment horizontal="right" vertical="center"/>
    </xf>
    <xf numFmtId="165" fontId="20" fillId="0" borderId="100" xfId="73" applyNumberFormat="1" applyFont="1" applyFill="1" applyBorder="1" applyAlignment="1">
      <alignment horizontal="right" vertical="center"/>
    </xf>
    <xf numFmtId="169" fontId="12" fillId="0" borderId="27" xfId="59" applyNumberFormat="1" applyFont="1" applyFill="1" applyBorder="1" applyAlignment="1">
      <alignment vertical="center"/>
    </xf>
    <xf numFmtId="10" fontId="34" fillId="0" borderId="28" xfId="73" applyNumberFormat="1" applyFont="1" applyBorder="1" applyAlignment="1">
      <alignment horizontal="right" vertical="center"/>
    </xf>
    <xf numFmtId="10" fontId="12" fillId="0" borderId="28" xfId="72" applyNumberFormat="1" applyFont="1" applyBorder="1" applyAlignment="1">
      <alignment horizontal="right" vertical="center"/>
    </xf>
    <xf numFmtId="10" fontId="20" fillId="0" borderId="28" xfId="73" applyNumberFormat="1" applyFont="1" applyBorder="1" applyAlignment="1">
      <alignment vertical="center"/>
    </xf>
    <xf numFmtId="165" fontId="73" fillId="0" borderId="53" xfId="0" applyNumberFormat="1" applyFont="1" applyBorder="1" applyAlignment="1">
      <alignment vertical="center"/>
    </xf>
    <xf numFmtId="2" fontId="73" fillId="0" borderId="101" xfId="0" applyNumberFormat="1" applyFont="1" applyBorder="1" applyAlignment="1">
      <alignment vertical="center"/>
    </xf>
    <xf numFmtId="165" fontId="73" fillId="0" borderId="102" xfId="0" applyNumberFormat="1" applyFont="1" applyBorder="1" applyAlignment="1">
      <alignment vertical="center"/>
    </xf>
    <xf numFmtId="165" fontId="5" fillId="0" borderId="26" xfId="0" applyNumberFormat="1" applyFont="1" applyFill="1" applyBorder="1" applyAlignment="1">
      <alignment vertical="center"/>
    </xf>
    <xf numFmtId="0" fontId="4" fillId="0" borderId="105" xfId="67" applyFont="1" applyBorder="1" applyAlignment="1">
      <alignment horizontal="center" vertical="center"/>
    </xf>
    <xf numFmtId="166" fontId="4" fillId="0" borderId="105" xfId="67" applyNumberFormat="1" applyFont="1" applyBorder="1" applyAlignment="1">
      <alignment horizontal="center" vertical="center"/>
    </xf>
    <xf numFmtId="165" fontId="4" fillId="0" borderId="106" xfId="67" applyNumberFormat="1" applyFont="1" applyBorder="1" applyAlignment="1">
      <alignment horizontal="center" vertical="center"/>
    </xf>
    <xf numFmtId="14" fontId="5" fillId="0" borderId="14" xfId="66" applyNumberFormat="1" applyFont="1" applyBorder="1" applyAlignment="1">
      <alignment horizontal="center" vertical="center" wrapText="1"/>
    </xf>
    <xf numFmtId="14" fontId="5" fillId="0" borderId="107" xfId="66" applyNumberFormat="1" applyFont="1" applyBorder="1" applyAlignment="1">
      <alignment horizontal="center" vertical="center" wrapText="1"/>
    </xf>
    <xf numFmtId="0" fontId="34" fillId="0" borderId="108" xfId="59" applyFont="1" applyBorder="1" applyAlignment="1">
      <alignment vertical="center"/>
    </xf>
    <xf numFmtId="169" fontId="34" fillId="0" borderId="109" xfId="59" applyNumberFormat="1" applyFont="1" applyFill="1" applyBorder="1" applyAlignment="1">
      <alignment vertical="center"/>
    </xf>
    <xf numFmtId="165" fontId="34" fillId="0" borderId="109" xfId="73" applyNumberFormat="1" applyFont="1" applyFill="1" applyBorder="1" applyAlignment="1">
      <alignment vertical="center"/>
    </xf>
    <xf numFmtId="165" fontId="34" fillId="0" borderId="110" xfId="73" applyNumberFormat="1" applyFont="1" applyFill="1" applyBorder="1" applyAlignment="1">
      <alignment vertical="center"/>
    </xf>
    <xf numFmtId="49" fontId="11" fillId="0" borderId="18" xfId="59" applyNumberFormat="1" applyFont="1" applyFill="1" applyBorder="1" applyAlignment="1">
      <alignment horizontal="center" vertical="center" wrapText="1"/>
    </xf>
    <xf numFmtId="10" fontId="11" fillId="0" borderId="49" xfId="72" applyNumberFormat="1" applyFont="1" applyBorder="1" applyAlignment="1">
      <alignment horizontal="right" vertical="center"/>
    </xf>
    <xf numFmtId="10" fontId="11" fillId="0" borderId="49" xfId="75" applyNumberFormat="1" applyFont="1" applyBorder="1" applyAlignment="1">
      <alignment horizontal="right" vertical="center"/>
    </xf>
    <xf numFmtId="165" fontId="4" fillId="0" borderId="95" xfId="48" applyNumberFormat="1" applyFont="1" applyFill="1" applyBorder="1" applyAlignment="1">
      <alignment vertical="center"/>
    </xf>
    <xf numFmtId="0" fontId="67" fillId="0" borderId="87" xfId="48" applyFont="1" applyFill="1" applyBorder="1" applyAlignment="1">
      <alignment vertical="center"/>
    </xf>
    <xf numFmtId="3" fontId="5" fillId="0" borderId="47" xfId="62" applyNumberFormat="1" applyFont="1" applyFill="1" applyBorder="1" applyAlignment="1" applyProtection="1"/>
    <xf numFmtId="10" fontId="5" fillId="0" borderId="47" xfId="62" applyNumberFormat="1" applyFont="1" applyFill="1" applyBorder="1" applyAlignment="1" applyProtection="1"/>
    <xf numFmtId="10" fontId="5" fillId="0" borderId="53" xfId="62" applyNumberFormat="1" applyFont="1" applyFill="1" applyBorder="1" applyAlignment="1" applyProtection="1"/>
    <xf numFmtId="0" fontId="3" fillId="0" borderId="37" xfId="62" applyFont="1" applyBorder="1" applyAlignment="1">
      <alignment horizontal="right" vertical="center"/>
    </xf>
    <xf numFmtId="10" fontId="23" fillId="0" borderId="112" xfId="62" applyNumberFormat="1" applyFont="1" applyFill="1" applyBorder="1" applyAlignment="1" applyProtection="1"/>
    <xf numFmtId="10" fontId="23" fillId="0" borderId="113" xfId="62" applyNumberFormat="1" applyFont="1" applyFill="1" applyBorder="1" applyAlignment="1" applyProtection="1"/>
    <xf numFmtId="10" fontId="17" fillId="0" borderId="39" xfId="62" applyNumberFormat="1" applyFont="1" applyFill="1" applyBorder="1" applyAlignment="1" applyProtection="1"/>
    <xf numFmtId="10" fontId="17" fillId="0" borderId="40" xfId="62" applyNumberFormat="1" applyFont="1" applyFill="1" applyBorder="1" applyAlignment="1" applyProtection="1"/>
    <xf numFmtId="10" fontId="5" fillId="0" borderId="115" xfId="62" applyNumberFormat="1" applyFont="1" applyFill="1" applyBorder="1" applyAlignment="1" applyProtection="1"/>
    <xf numFmtId="10" fontId="5" fillId="0" borderId="116" xfId="62" applyNumberFormat="1" applyFont="1" applyFill="1" applyBorder="1" applyAlignment="1" applyProtection="1"/>
    <xf numFmtId="3" fontId="23" fillId="0" borderId="112" xfId="62" applyNumberFormat="1" applyFont="1" applyFill="1" applyBorder="1" applyAlignment="1" applyProtection="1"/>
    <xf numFmtId="3" fontId="5" fillId="0" borderId="39" xfId="62" applyNumberFormat="1" applyFont="1" applyFill="1" applyBorder="1" applyAlignment="1" applyProtection="1"/>
    <xf numFmtId="10" fontId="5" fillId="0" borderId="39" xfId="62" applyNumberFormat="1" applyFont="1" applyFill="1" applyBorder="1" applyAlignment="1" applyProtection="1"/>
    <xf numFmtId="10" fontId="5" fillId="0" borderId="40" xfId="62" applyNumberFormat="1" applyFont="1" applyFill="1" applyBorder="1" applyAlignment="1" applyProtection="1"/>
    <xf numFmtId="0" fontId="3" fillId="0" borderId="114" xfId="62" applyFont="1" applyBorder="1" applyAlignment="1">
      <alignment horizontal="right" vertical="center"/>
    </xf>
    <xf numFmtId="3" fontId="5" fillId="0" borderId="115" xfId="62" applyNumberFormat="1" applyFont="1" applyFill="1" applyBorder="1" applyAlignment="1" applyProtection="1"/>
    <xf numFmtId="0" fontId="16" fillId="0" borderId="17" xfId="59" applyFont="1" applyFill="1" applyBorder="1" applyAlignment="1">
      <alignment vertical="center"/>
    </xf>
    <xf numFmtId="0" fontId="4" fillId="0" borderId="81" xfId="48" applyFont="1" applyFill="1" applyBorder="1" applyAlignment="1">
      <alignment vertical="center"/>
    </xf>
    <xf numFmtId="0" fontId="4" fillId="0" borderId="161" xfId="65" applyFont="1" applyBorder="1" applyAlignment="1">
      <alignment horizontal="left"/>
    </xf>
    <xf numFmtId="3" fontId="4" fillId="0" borderId="162" xfId="65" applyNumberFormat="1" applyFont="1" applyBorder="1" applyAlignment="1">
      <alignment horizontal="right" indent="1"/>
    </xf>
    <xf numFmtId="1" fontId="3" fillId="0" borderId="163" xfId="65" applyNumberFormat="1" applyFont="1" applyBorder="1" applyAlignment="1">
      <alignment horizontal="right" indent="1"/>
    </xf>
    <xf numFmtId="165" fontId="12" fillId="0" borderId="0" xfId="62" applyNumberFormat="1" applyFont="1"/>
    <xf numFmtId="165" fontId="12" fillId="0" borderId="0" xfId="62" applyNumberFormat="1" applyFont="1" applyFill="1" applyBorder="1"/>
    <xf numFmtId="165" fontId="20" fillId="0" borderId="0" xfId="62" applyNumberFormat="1" applyFont="1" applyFill="1" applyBorder="1"/>
    <xf numFmtId="165" fontId="3" fillId="0" borderId="0" xfId="62" applyNumberFormat="1"/>
    <xf numFmtId="0" fontId="78" fillId="0" borderId="0" xfId="62" applyFont="1"/>
    <xf numFmtId="0" fontId="68" fillId="0" borderId="0" xfId="62" applyFont="1" applyFill="1" applyBorder="1"/>
    <xf numFmtId="10" fontId="68" fillId="0" borderId="0" xfId="72" applyNumberFormat="1" applyFont="1" applyFill="1" applyBorder="1"/>
    <xf numFmtId="0" fontId="68" fillId="0" borderId="0" xfId="62" applyFont="1" applyBorder="1"/>
    <xf numFmtId="2" fontId="72" fillId="0" borderId="164" xfId="0" applyNumberFormat="1" applyFont="1" applyBorder="1" applyAlignment="1">
      <alignment vertical="center"/>
    </xf>
    <xf numFmtId="165" fontId="72" fillId="0" borderId="165" xfId="0" applyNumberFormat="1" applyFont="1" applyBorder="1" applyAlignment="1">
      <alignment vertical="center"/>
    </xf>
    <xf numFmtId="2" fontId="68" fillId="0" borderId="166" xfId="0" applyNumberFormat="1" applyFont="1" applyBorder="1" applyAlignment="1">
      <alignment horizontal="center" vertical="center"/>
    </xf>
    <xf numFmtId="165" fontId="68" fillId="0" borderId="167" xfId="0" applyNumberFormat="1" applyFont="1" applyBorder="1" applyAlignment="1">
      <alignment horizontal="center" vertical="center"/>
    </xf>
    <xf numFmtId="165" fontId="72" fillId="0" borderId="168" xfId="0" applyNumberFormat="1" applyFont="1" applyBorder="1" applyAlignment="1">
      <alignment vertical="center"/>
    </xf>
    <xf numFmtId="165" fontId="68" fillId="0" borderId="169" xfId="0" applyNumberFormat="1" applyFont="1" applyBorder="1" applyAlignment="1">
      <alignment horizontal="center" vertical="center"/>
    </xf>
    <xf numFmtId="2" fontId="74" fillId="0" borderId="17" xfId="0" applyNumberFormat="1" applyFont="1" applyBorder="1" applyAlignment="1">
      <alignment vertical="center"/>
    </xf>
    <xf numFmtId="2" fontId="75" fillId="0" borderId="17" xfId="0" applyNumberFormat="1" applyFont="1" applyBorder="1" applyAlignment="1">
      <alignment vertical="center"/>
    </xf>
    <xf numFmtId="2" fontId="68" fillId="0" borderId="17" xfId="0" applyNumberFormat="1" applyFont="1" applyBorder="1" applyAlignment="1">
      <alignment horizontal="center" vertical="center"/>
    </xf>
    <xf numFmtId="2" fontId="72" fillId="0" borderId="37" xfId="0" applyNumberFormat="1" applyFont="1" applyBorder="1" applyAlignment="1">
      <alignment vertical="center"/>
    </xf>
    <xf numFmtId="3" fontId="59" fillId="0" borderId="0" xfId="67" applyNumberFormat="1" applyFont="1" applyAlignment="1">
      <alignment vertical="center"/>
    </xf>
    <xf numFmtId="0" fontId="59" fillId="0" borderId="117" xfId="67" applyFont="1" applyBorder="1" applyAlignment="1">
      <alignment horizontal="center" vertical="center"/>
    </xf>
    <xf numFmtId="166" fontId="59" fillId="0" borderId="117" xfId="67" applyNumberFormat="1" applyFont="1" applyBorder="1" applyAlignment="1">
      <alignment horizontal="center" vertical="center"/>
    </xf>
    <xf numFmtId="165" fontId="59" fillId="0" borderId="118" xfId="67" applyNumberFormat="1" applyFont="1" applyBorder="1" applyAlignment="1">
      <alignment horizontal="center" vertical="center"/>
    </xf>
    <xf numFmtId="0" fontId="6" fillId="0" borderId="28" xfId="66" applyFont="1" applyBorder="1" applyAlignment="1">
      <alignment horizontal="center" vertical="center" wrapText="1"/>
    </xf>
    <xf numFmtId="0" fontId="5" fillId="0" borderId="27" xfId="66" applyFont="1" applyFill="1" applyBorder="1" applyAlignment="1">
      <alignment horizontal="center" vertical="center" wrapText="1"/>
    </xf>
    <xf numFmtId="0" fontId="17" fillId="0" borderId="27" xfId="66" applyFont="1" applyFill="1" applyBorder="1" applyAlignment="1">
      <alignment horizontal="center" vertical="center" wrapText="1"/>
    </xf>
    <xf numFmtId="0" fontId="17" fillId="0" borderId="28" xfId="66" applyFont="1" applyFill="1" applyBorder="1" applyAlignment="1">
      <alignment horizontal="center" vertical="center" wrapText="1"/>
    </xf>
    <xf numFmtId="165" fontId="5" fillId="0" borderId="119" xfId="66" applyNumberFormat="1" applyFont="1" applyFill="1" applyBorder="1" applyAlignment="1">
      <alignment horizontal="center" vertical="center" wrapText="1"/>
    </xf>
    <xf numFmtId="165" fontId="5" fillId="0" borderId="120" xfId="66" applyNumberFormat="1" applyFont="1" applyFill="1" applyBorder="1" applyAlignment="1">
      <alignment horizontal="center" vertical="center" wrapText="1"/>
    </xf>
    <xf numFmtId="14" fontId="3" fillId="0" borderId="44" xfId="62" applyNumberFormat="1" applyBorder="1" applyAlignment="1">
      <alignment horizontal="center" vertical="center"/>
    </xf>
    <xf numFmtId="0" fontId="3" fillId="0" borderId="45" xfId="62" applyBorder="1" applyAlignment="1">
      <alignment vertical="center"/>
    </xf>
    <xf numFmtId="166" fontId="3" fillId="0" borderId="46" xfId="62" applyNumberFormat="1" applyBorder="1" applyAlignment="1">
      <alignment vertical="center"/>
    </xf>
    <xf numFmtId="2" fontId="3" fillId="0" borderId="46" xfId="62" applyNumberFormat="1" applyBorder="1" applyAlignment="1">
      <alignment vertical="center"/>
    </xf>
    <xf numFmtId="0" fontId="1" fillId="0" borderId="45" xfId="0" applyFont="1" applyBorder="1" applyAlignment="1">
      <alignment vertical="center"/>
    </xf>
    <xf numFmtId="2" fontId="1" fillId="0" borderId="46" xfId="62" applyNumberFormat="1" applyFont="1" applyBorder="1" applyAlignment="1">
      <alignment vertical="center"/>
    </xf>
    <xf numFmtId="1" fontId="3" fillId="0" borderId="45" xfId="62" applyNumberFormat="1" applyBorder="1" applyAlignment="1">
      <alignment vertical="center"/>
    </xf>
    <xf numFmtId="2" fontId="3" fillId="0" borderId="46" xfId="62" applyNumberFormat="1" applyFont="1" applyBorder="1" applyAlignment="1">
      <alignment vertical="center"/>
    </xf>
    <xf numFmtId="2" fontId="5" fillId="0" borderId="46" xfId="62" applyNumberFormat="1" applyFont="1" applyBorder="1" applyAlignment="1">
      <alignment vertical="center"/>
    </xf>
    <xf numFmtId="14" fontId="16" fillId="0" borderId="44" xfId="62" applyNumberFormat="1" applyFont="1" applyBorder="1" applyAlignment="1">
      <alignment horizontal="center" vertical="center"/>
    </xf>
    <xf numFmtId="0" fontId="16" fillId="0" borderId="45" xfId="62" applyFont="1" applyBorder="1" applyAlignment="1">
      <alignment vertical="center"/>
    </xf>
    <xf numFmtId="2" fontId="17" fillId="0" borderId="46" xfId="62" applyNumberFormat="1" applyFont="1" applyBorder="1" applyAlignment="1">
      <alignment vertical="center"/>
    </xf>
    <xf numFmtId="0" fontId="60" fillId="0" borderId="121" xfId="67" applyFont="1" applyBorder="1" applyAlignment="1">
      <alignment horizontal="center" vertical="center" wrapText="1"/>
    </xf>
    <xf numFmtId="14" fontId="60" fillId="0" borderId="122" xfId="67" applyNumberFormat="1" applyFont="1" applyBorder="1" applyAlignment="1">
      <alignment horizontal="center" vertical="center" wrapText="1"/>
    </xf>
    <xf numFmtId="14" fontId="60" fillId="0" borderId="123" xfId="67" applyNumberFormat="1" applyFont="1" applyBorder="1" applyAlignment="1">
      <alignment horizontal="center" vertical="center" wrapText="1"/>
    </xf>
    <xf numFmtId="14" fontId="60" fillId="0" borderId="121" xfId="67" applyNumberFormat="1" applyFont="1" applyBorder="1" applyAlignment="1">
      <alignment horizontal="center" vertical="center" wrapText="1"/>
    </xf>
    <xf numFmtId="0" fontId="59" fillId="0" borderId="66" xfId="67" applyFont="1" applyBorder="1" applyAlignment="1">
      <alignment vertical="center"/>
    </xf>
    <xf numFmtId="0" fontId="59" fillId="0" borderId="67" xfId="67" applyFont="1" applyBorder="1" applyAlignment="1">
      <alignment vertical="center"/>
    </xf>
    <xf numFmtId="165" fontId="59" fillId="0" borderId="124" xfId="75" applyNumberFormat="1" applyFont="1" applyBorder="1" applyAlignment="1">
      <alignment horizontal="right"/>
    </xf>
    <xf numFmtId="0" fontId="59" fillId="0" borderId="125" xfId="67" applyFont="1" applyBorder="1" applyAlignment="1">
      <alignment vertical="center"/>
    </xf>
    <xf numFmtId="0" fontId="59" fillId="0" borderId="126" xfId="67" applyFont="1" applyBorder="1" applyAlignment="1">
      <alignment vertical="center"/>
    </xf>
    <xf numFmtId="165" fontId="59" fillId="0" borderId="65" xfId="75" applyNumberFormat="1" applyFont="1" applyBorder="1" applyAlignment="1">
      <alignment horizontal="right"/>
    </xf>
    <xf numFmtId="3" fontId="61" fillId="0" borderId="128" xfId="67" applyNumberFormat="1" applyFont="1" applyBorder="1" applyAlignment="1">
      <alignment vertical="center"/>
    </xf>
    <xf numFmtId="3" fontId="61" fillId="0" borderId="129" xfId="67" applyNumberFormat="1" applyFont="1" applyBorder="1" applyAlignment="1">
      <alignment vertical="center"/>
    </xf>
    <xf numFmtId="165" fontId="61" fillId="0" borderId="127" xfId="75" applyNumberFormat="1" applyFont="1" applyBorder="1" applyAlignment="1">
      <alignment horizontal="right"/>
    </xf>
    <xf numFmtId="0" fontId="64" fillId="0" borderId="67" xfId="67" applyFont="1" applyFill="1" applyBorder="1" applyAlignment="1">
      <alignment vertical="center"/>
    </xf>
    <xf numFmtId="0" fontId="64" fillId="0" borderId="126" xfId="67" applyFont="1" applyFill="1" applyBorder="1" applyAlignment="1">
      <alignment vertical="center"/>
    </xf>
    <xf numFmtId="0" fontId="59" fillId="0" borderId="126" xfId="67" applyFont="1" applyFill="1" applyBorder="1" applyAlignment="1">
      <alignment vertical="center"/>
    </xf>
    <xf numFmtId="3" fontId="59" fillId="0" borderId="130" xfId="67" applyNumberFormat="1" applyFont="1" applyBorder="1" applyAlignment="1">
      <alignment vertical="center"/>
    </xf>
    <xf numFmtId="165" fontId="59" fillId="0" borderId="17" xfId="67" applyNumberFormat="1" applyFont="1" applyBorder="1" applyAlignment="1">
      <alignment vertical="center"/>
    </xf>
    <xf numFmtId="3" fontId="59" fillId="0" borderId="126" xfId="67" applyNumberFormat="1" applyFont="1" applyBorder="1" applyAlignment="1">
      <alignment vertical="center"/>
    </xf>
    <xf numFmtId="3" fontId="59" fillId="0" borderId="125" xfId="67" applyNumberFormat="1" applyFont="1" applyBorder="1" applyAlignment="1">
      <alignment horizontal="right" vertical="center"/>
    </xf>
    <xf numFmtId="3" fontId="59" fillId="0" borderId="126" xfId="67" applyNumberFormat="1" applyFont="1" applyBorder="1" applyAlignment="1">
      <alignment horizontal="right" vertical="center"/>
    </xf>
    <xf numFmtId="3" fontId="61" fillId="0" borderId="128" xfId="67" applyNumberFormat="1" applyFont="1" applyBorder="1" applyAlignment="1">
      <alignment horizontal="right" vertical="center"/>
    </xf>
    <xf numFmtId="3" fontId="61" fillId="0" borderId="129" xfId="67" applyNumberFormat="1" applyFont="1" applyBorder="1" applyAlignment="1">
      <alignment horizontal="right" vertical="center"/>
    </xf>
    <xf numFmtId="165" fontId="61" fillId="0" borderId="34" xfId="67" applyNumberFormat="1" applyFont="1" applyBorder="1" applyAlignment="1">
      <alignment vertical="center"/>
    </xf>
    <xf numFmtId="3" fontId="61" fillId="0" borderId="127" xfId="67" applyNumberFormat="1" applyFont="1" applyBorder="1" applyAlignment="1">
      <alignment vertical="center"/>
    </xf>
    <xf numFmtId="165" fontId="5" fillId="0" borderId="20" xfId="72" applyNumberFormat="1" applyFont="1" applyFill="1" applyBorder="1" applyAlignment="1">
      <alignment horizontal="right" vertical="center"/>
    </xf>
    <xf numFmtId="165" fontId="5" fillId="0" borderId="26" xfId="0" applyNumberFormat="1" applyFont="1" applyFill="1" applyBorder="1" applyAlignment="1">
      <alignment horizontal="right" vertical="center"/>
    </xf>
    <xf numFmtId="165" fontId="5" fillId="0" borderId="0" xfId="0" applyNumberFormat="1" applyFont="1" applyFill="1" applyBorder="1" applyAlignment="1">
      <alignment vertical="center"/>
    </xf>
    <xf numFmtId="165" fontId="9" fillId="0" borderId="26" xfId="0" applyNumberFormat="1" applyFont="1" applyFill="1" applyBorder="1" applyAlignment="1">
      <alignment horizontal="right" vertical="center"/>
    </xf>
    <xf numFmtId="0" fontId="8" fillId="0" borderId="0" xfId="66" applyAlignment="1"/>
    <xf numFmtId="3" fontId="3" fillId="0" borderId="0" xfId="62" applyNumberFormat="1"/>
    <xf numFmtId="165" fontId="22" fillId="0" borderId="131" xfId="48" applyNumberFormat="1" applyFont="1" applyFill="1" applyBorder="1" applyAlignment="1">
      <alignment vertical="center"/>
    </xf>
    <xf numFmtId="4" fontId="8" fillId="0" borderId="0" xfId="0" applyNumberFormat="1" applyFont="1" applyFill="1" applyBorder="1"/>
    <xf numFmtId="14" fontId="16" fillId="0" borderId="132" xfId="62" applyNumberFormat="1" applyFont="1" applyBorder="1" applyAlignment="1">
      <alignment horizontal="center" vertical="center"/>
    </xf>
    <xf numFmtId="14" fontId="3" fillId="0" borderId="44" xfId="62" applyNumberFormat="1" applyFont="1" applyBorder="1" applyAlignment="1">
      <alignment horizontal="center" vertical="center"/>
    </xf>
    <xf numFmtId="0" fontId="3" fillId="0" borderId="45" xfId="62" applyFont="1" applyBorder="1" applyAlignment="1">
      <alignment vertical="center"/>
    </xf>
    <xf numFmtId="0" fontId="16" fillId="0" borderId="133" xfId="62" applyFont="1" applyBorder="1" applyAlignment="1">
      <alignment vertical="center"/>
    </xf>
    <xf numFmtId="2" fontId="17" fillId="0" borderId="134" xfId="62" applyNumberFormat="1" applyFont="1" applyBorder="1" applyAlignment="1">
      <alignment vertical="center"/>
    </xf>
    <xf numFmtId="10" fontId="5" fillId="0" borderId="135" xfId="62" applyNumberFormat="1" applyFont="1" applyFill="1" applyBorder="1" applyAlignment="1">
      <alignment horizontal="right" vertical="center" wrapText="1"/>
    </xf>
    <xf numFmtId="0" fontId="5" fillId="37" borderId="136" xfId="62" applyFont="1" applyFill="1" applyBorder="1" applyAlignment="1">
      <alignment vertical="center" wrapText="1"/>
    </xf>
    <xf numFmtId="10" fontId="5" fillId="0" borderId="40" xfId="62" applyNumberFormat="1" applyFont="1" applyFill="1" applyBorder="1" applyAlignment="1">
      <alignment horizontal="right" vertical="center" wrapText="1"/>
    </xf>
    <xf numFmtId="10" fontId="16" fillId="0" borderId="0" xfId="62" applyNumberFormat="1" applyFont="1"/>
    <xf numFmtId="0" fontId="16" fillId="0" borderId="0" xfId="62" applyFont="1"/>
    <xf numFmtId="9" fontId="16" fillId="0" borderId="0" xfId="62" applyNumberFormat="1" applyFont="1"/>
    <xf numFmtId="0" fontId="5" fillId="37" borderId="17" xfId="62" applyFont="1" applyFill="1" applyBorder="1" applyAlignment="1">
      <alignment vertical="center" wrapText="1"/>
    </xf>
    <xf numFmtId="0" fontId="5" fillId="37" borderId="38" xfId="62" applyFont="1" applyFill="1" applyBorder="1" applyAlignment="1">
      <alignment vertical="center" wrapText="1"/>
    </xf>
    <xf numFmtId="0" fontId="5" fillId="38" borderId="17" xfId="62" applyFont="1" applyFill="1" applyBorder="1" applyAlignment="1">
      <alignment vertical="center" wrapText="1"/>
    </xf>
    <xf numFmtId="0" fontId="5" fillId="39" borderId="17" xfId="62" applyFont="1" applyFill="1" applyBorder="1" applyAlignment="1">
      <alignment vertical="center" wrapText="1"/>
    </xf>
    <xf numFmtId="0" fontId="5" fillId="40" borderId="17" xfId="62" applyFont="1" applyFill="1" applyBorder="1" applyAlignment="1">
      <alignment vertical="center" wrapText="1"/>
    </xf>
    <xf numFmtId="0" fontId="5" fillId="41" borderId="17" xfId="62" applyFont="1" applyFill="1" applyBorder="1" applyAlignment="1">
      <alignment vertical="center" wrapText="1"/>
    </xf>
    <xf numFmtId="2" fontId="68" fillId="0" borderId="0" xfId="0" applyNumberFormat="1" applyFont="1" applyBorder="1" applyAlignment="1">
      <alignment horizontal="center" vertical="center"/>
    </xf>
    <xf numFmtId="165" fontId="73" fillId="0" borderId="26" xfId="0" applyNumberFormat="1" applyFont="1" applyBorder="1" applyAlignment="1">
      <alignment vertical="center"/>
    </xf>
    <xf numFmtId="2" fontId="79" fillId="0" borderId="137" xfId="0" applyNumberFormat="1" applyFont="1" applyBorder="1" applyAlignment="1">
      <alignment vertical="center"/>
    </xf>
    <xf numFmtId="165" fontId="79" fillId="0" borderId="138" xfId="0" applyNumberFormat="1" applyFont="1" applyBorder="1" applyAlignment="1">
      <alignment vertical="center"/>
    </xf>
    <xf numFmtId="165" fontId="79" fillId="0" borderId="101" xfId="0" applyNumberFormat="1" applyFont="1" applyBorder="1" applyAlignment="1">
      <alignment vertical="center"/>
    </xf>
    <xf numFmtId="2" fontId="79" fillId="0" borderId="139" xfId="0" applyNumberFormat="1" applyFont="1" applyBorder="1" applyAlignment="1">
      <alignment vertical="center"/>
    </xf>
    <xf numFmtId="165" fontId="79" fillId="0" borderId="140" xfId="0" applyNumberFormat="1" applyFont="1" applyBorder="1" applyAlignment="1">
      <alignment vertical="center"/>
    </xf>
    <xf numFmtId="3" fontId="16" fillId="0" borderId="0" xfId="67" applyNumberFormat="1" applyFont="1" applyAlignment="1">
      <alignment vertical="center"/>
    </xf>
    <xf numFmtId="14" fontId="9" fillId="0" borderId="16" xfId="66" applyNumberFormat="1" applyFont="1" applyFill="1" applyBorder="1" applyAlignment="1">
      <alignment horizontal="center" vertical="center" wrapText="1"/>
    </xf>
    <xf numFmtId="0" fontId="6" fillId="0" borderId="27" xfId="66" applyFont="1" applyFill="1" applyBorder="1" applyAlignment="1">
      <alignment horizontal="center" vertical="center" wrapText="1"/>
    </xf>
    <xf numFmtId="0" fontId="8" fillId="0" borderId="27" xfId="66" applyFont="1" applyFill="1" applyBorder="1" applyAlignment="1">
      <alignment horizontal="center" vertical="center"/>
    </xf>
    <xf numFmtId="0" fontId="8" fillId="0" borderId="28" xfId="66" applyFont="1" applyFill="1" applyBorder="1" applyAlignment="1">
      <alignment horizontal="center" vertical="center"/>
    </xf>
    <xf numFmtId="14" fontId="9" fillId="0" borderId="17" xfId="66" applyNumberFormat="1" applyFont="1" applyFill="1" applyBorder="1" applyAlignment="1">
      <alignment horizontal="center" vertical="center" wrapText="1"/>
    </xf>
    <xf numFmtId="0" fontId="6" fillId="0" borderId="19" xfId="66" applyFont="1" applyFill="1" applyBorder="1" applyAlignment="1">
      <alignment horizontal="center" vertical="center" wrapText="1"/>
    </xf>
    <xf numFmtId="0" fontId="8" fillId="0" borderId="19" xfId="66" applyFont="1" applyFill="1" applyBorder="1" applyAlignment="1">
      <alignment horizontal="center" vertical="center"/>
    </xf>
    <xf numFmtId="0" fontId="8" fillId="0" borderId="20" xfId="66" applyFont="1" applyFill="1" applyBorder="1" applyAlignment="1">
      <alignment horizontal="center" vertical="center"/>
    </xf>
    <xf numFmtId="2" fontId="75" fillId="0" borderId="141" xfId="0" applyNumberFormat="1" applyFont="1" applyBorder="1" applyAlignment="1">
      <alignment vertical="center"/>
    </xf>
    <xf numFmtId="10" fontId="75" fillId="0" borderId="142" xfId="0" applyNumberFormat="1" applyFont="1" applyBorder="1" applyAlignment="1">
      <alignment vertical="center"/>
    </xf>
    <xf numFmtId="2" fontId="75" fillId="0" borderId="23" xfId="0" applyNumberFormat="1" applyFont="1" applyBorder="1" applyAlignment="1">
      <alignment vertical="center"/>
    </xf>
    <xf numFmtId="0" fontId="5" fillId="0" borderId="14" xfId="0" applyFont="1" applyFill="1" applyBorder="1" applyAlignment="1">
      <alignment horizontal="left" vertical="center" wrapText="1"/>
    </xf>
    <xf numFmtId="165" fontId="5" fillId="0" borderId="13" xfId="0" applyNumberFormat="1" applyFont="1" applyFill="1" applyBorder="1" applyAlignment="1">
      <alignment horizontal="right" vertical="center"/>
    </xf>
    <xf numFmtId="14" fontId="9" fillId="0" borderId="37" xfId="66" applyNumberFormat="1" applyFont="1" applyFill="1" applyBorder="1" applyAlignment="1">
      <alignment horizontal="center" vertical="center" wrapText="1"/>
    </xf>
    <xf numFmtId="0" fontId="6" fillId="0" borderId="25" xfId="66" applyFont="1" applyFill="1" applyBorder="1" applyAlignment="1">
      <alignment horizontal="center" vertical="center" wrapText="1"/>
    </xf>
    <xf numFmtId="0" fontId="9" fillId="0" borderId="25" xfId="66" applyFont="1" applyFill="1" applyBorder="1" applyAlignment="1">
      <alignment horizontal="center" vertical="center" wrapText="1"/>
    </xf>
    <xf numFmtId="0" fontId="9" fillId="0" borderId="26" xfId="66" applyFont="1" applyFill="1" applyBorder="1" applyAlignment="1">
      <alignment horizontal="center" vertical="center" wrapText="1"/>
    </xf>
    <xf numFmtId="165" fontId="6" fillId="0" borderId="23" xfId="66" applyNumberFormat="1" applyFont="1" applyFill="1" applyBorder="1" applyAlignment="1">
      <alignment horizontal="center" vertical="center" wrapText="1"/>
    </xf>
    <xf numFmtId="165" fontId="9" fillId="0" borderId="23" xfId="66" applyNumberFormat="1" applyFont="1" applyFill="1" applyBorder="1" applyAlignment="1">
      <alignment horizontal="center" vertical="center" wrapText="1"/>
    </xf>
    <xf numFmtId="165" fontId="9" fillId="0" borderId="24" xfId="66" applyNumberFormat="1" applyFont="1" applyFill="1" applyBorder="1" applyAlignment="1">
      <alignment horizontal="center" vertical="center" wrapText="1"/>
    </xf>
    <xf numFmtId="0" fontId="6" fillId="0" borderId="143" xfId="66" applyFont="1" applyFill="1" applyBorder="1" applyAlignment="1">
      <alignment horizontal="center" vertical="center" wrapText="1"/>
    </xf>
    <xf numFmtId="0" fontId="9" fillId="0" borderId="143" xfId="66" applyFont="1" applyFill="1" applyBorder="1" applyAlignment="1">
      <alignment horizontal="center" vertical="center" wrapText="1"/>
    </xf>
    <xf numFmtId="0" fontId="9" fillId="0" borderId="98" xfId="66" applyFont="1" applyFill="1" applyBorder="1" applyAlignment="1">
      <alignment horizontal="center" vertical="center" wrapText="1"/>
    </xf>
    <xf numFmtId="0" fontId="9" fillId="0" borderId="27" xfId="66" applyFont="1" applyFill="1" applyBorder="1" applyAlignment="1">
      <alignment horizontal="center" vertical="center" wrapText="1"/>
    </xf>
    <xf numFmtId="0" fontId="9" fillId="0" borderId="28" xfId="66" applyFont="1" applyFill="1" applyBorder="1" applyAlignment="1">
      <alignment horizontal="center" vertical="center" wrapText="1"/>
    </xf>
    <xf numFmtId="165" fontId="6" fillId="0" borderId="12" xfId="66" applyNumberFormat="1" applyFont="1" applyFill="1" applyBorder="1" applyAlignment="1">
      <alignment horizontal="center" vertical="center" wrapText="1"/>
    </xf>
    <xf numFmtId="165" fontId="9" fillId="0" borderId="12" xfId="66" applyNumberFormat="1" applyFont="1" applyFill="1" applyBorder="1" applyAlignment="1">
      <alignment horizontal="center" vertical="center" wrapText="1"/>
    </xf>
    <xf numFmtId="165" fontId="9" fillId="0" borderId="13" xfId="66" applyNumberFormat="1" applyFont="1" applyFill="1" applyBorder="1" applyAlignment="1">
      <alignment horizontal="center" vertical="center" wrapText="1"/>
    </xf>
    <xf numFmtId="165" fontId="4" fillId="40" borderId="144" xfId="48" applyNumberFormat="1" applyFont="1" applyFill="1" applyBorder="1" applyAlignment="1">
      <alignment vertical="center"/>
    </xf>
    <xf numFmtId="165" fontId="22" fillId="40" borderId="145" xfId="48" applyNumberFormat="1" applyFont="1" applyFill="1" applyBorder="1" applyAlignment="1">
      <alignment vertical="center"/>
    </xf>
    <xf numFmtId="165" fontId="16" fillId="40" borderId="88" xfId="48" applyNumberFormat="1" applyFont="1" applyFill="1" applyBorder="1" applyAlignment="1">
      <alignment vertical="center"/>
    </xf>
    <xf numFmtId="165" fontId="16" fillId="40" borderId="88" xfId="48" applyNumberFormat="1" applyFont="1" applyFill="1" applyBorder="1" applyAlignment="1">
      <alignment horizontal="right" vertical="center"/>
    </xf>
    <xf numFmtId="165" fontId="22" fillId="40" borderId="146" xfId="48" applyNumberFormat="1" applyFont="1" applyFill="1" applyBorder="1" applyAlignment="1">
      <alignment horizontal="right" vertical="center"/>
    </xf>
    <xf numFmtId="165" fontId="22" fillId="40" borderId="131" xfId="48" applyNumberFormat="1" applyFont="1" applyFill="1" applyBorder="1" applyAlignment="1">
      <alignment horizontal="right" vertical="center"/>
    </xf>
    <xf numFmtId="165" fontId="16" fillId="40" borderId="147" xfId="48" applyNumberFormat="1" applyFont="1" applyFill="1" applyBorder="1" applyAlignment="1">
      <alignment horizontal="right" vertical="center"/>
    </xf>
    <xf numFmtId="165" fontId="22" fillId="41" borderId="131" xfId="48" applyNumberFormat="1" applyFont="1" applyFill="1" applyBorder="1" applyAlignment="1">
      <alignment vertical="center"/>
    </xf>
    <xf numFmtId="165" fontId="22" fillId="41" borderId="146" xfId="48" applyNumberFormat="1" applyFont="1" applyFill="1" applyBorder="1" applyAlignment="1">
      <alignment vertical="center"/>
    </xf>
    <xf numFmtId="165" fontId="16" fillId="41" borderId="88" xfId="48" applyNumberFormat="1" applyFont="1" applyFill="1" applyBorder="1" applyAlignment="1">
      <alignment horizontal="right" vertical="center"/>
    </xf>
    <xf numFmtId="165" fontId="16" fillId="41" borderId="147" xfId="48" applyNumberFormat="1" applyFont="1" applyFill="1" applyBorder="1" applyAlignment="1">
      <alignment horizontal="right" vertical="center"/>
    </xf>
    <xf numFmtId="165" fontId="16" fillId="40" borderId="131" xfId="48" applyNumberFormat="1" applyFont="1" applyFill="1" applyBorder="1" applyAlignment="1">
      <alignment horizontal="right" vertical="center"/>
    </xf>
    <xf numFmtId="165" fontId="16" fillId="41" borderId="131" xfId="48" applyNumberFormat="1" applyFont="1" applyFill="1" applyBorder="1" applyAlignment="1">
      <alignment horizontal="right" vertical="center"/>
    </xf>
    <xf numFmtId="165" fontId="22" fillId="41" borderId="147" xfId="48" applyNumberFormat="1" applyFont="1" applyFill="1" applyBorder="1" applyAlignment="1">
      <alignment horizontal="right" vertical="center"/>
    </xf>
    <xf numFmtId="165" fontId="22" fillId="40" borderId="147" xfId="48" applyNumberFormat="1" applyFont="1" applyFill="1" applyBorder="1" applyAlignment="1">
      <alignment horizontal="right" vertical="center"/>
    </xf>
    <xf numFmtId="0" fontId="80" fillId="0" borderId="0" xfId="0" applyFont="1" applyAlignment="1">
      <alignment vertical="center"/>
    </xf>
    <xf numFmtId="3" fontId="28" fillId="0" borderId="20" xfId="58" applyNumberFormat="1" applyFont="1" applyBorder="1" applyAlignment="1">
      <alignment horizontal="right" vertical="center"/>
    </xf>
    <xf numFmtId="3" fontId="5" fillId="0" borderId="20" xfId="52" applyNumberFormat="1" applyBorder="1" applyAlignment="1">
      <alignment vertical="center"/>
    </xf>
    <xf numFmtId="3" fontId="30" fillId="0" borderId="13" xfId="58" applyNumberFormat="1" applyFont="1" applyBorder="1" applyAlignment="1">
      <alignment horizontal="right" vertical="center"/>
    </xf>
    <xf numFmtId="165" fontId="29" fillId="0" borderId="20" xfId="58" applyNumberFormat="1" applyFont="1" applyBorder="1" applyAlignment="1">
      <alignment horizontal="right" vertical="center"/>
    </xf>
    <xf numFmtId="165" fontId="4" fillId="0" borderId="13" xfId="58" applyNumberFormat="1" applyFont="1" applyBorder="1" applyAlignment="1">
      <alignment horizontal="right"/>
    </xf>
    <xf numFmtId="3" fontId="17" fillId="0" borderId="19" xfId="58" applyNumberFormat="1" applyFont="1" applyBorder="1" applyAlignment="1">
      <alignment horizontal="right" vertical="center"/>
    </xf>
    <xf numFmtId="10" fontId="16" fillId="0" borderId="20" xfId="58" applyNumberFormat="1" applyFont="1" applyBorder="1" applyAlignment="1">
      <alignment horizontal="right" vertical="center"/>
    </xf>
    <xf numFmtId="3" fontId="17" fillId="0" borderId="20" xfId="58" applyNumberFormat="1" applyFont="1" applyBorder="1" applyAlignment="1">
      <alignment horizontal="right" vertical="center"/>
    </xf>
    <xf numFmtId="165" fontId="16" fillId="0" borderId="20" xfId="58" applyNumberFormat="1" applyFont="1" applyBorder="1" applyAlignment="1">
      <alignment horizontal="right" vertical="center"/>
    </xf>
    <xf numFmtId="0" fontId="34" fillId="0" borderId="0" xfId="52" applyFont="1" applyBorder="1" applyAlignment="1">
      <alignment horizontal="center" vertical="center" wrapText="1"/>
    </xf>
    <xf numFmtId="0" fontId="16" fillId="0" borderId="170" xfId="59" applyFont="1" applyFill="1" applyBorder="1" applyAlignment="1">
      <alignment vertical="center"/>
    </xf>
    <xf numFmtId="0" fontId="3" fillId="0" borderId="16" xfId="59" applyFont="1" applyFill="1" applyBorder="1" applyAlignment="1">
      <alignment vertical="center"/>
    </xf>
    <xf numFmtId="10" fontId="17" fillId="0" borderId="64" xfId="59" applyNumberFormat="1" applyFont="1" applyFill="1" applyBorder="1" applyAlignment="1">
      <alignment horizontal="right" vertical="center"/>
    </xf>
    <xf numFmtId="0" fontId="3" fillId="0" borderId="0" xfId="59" applyFont="1" applyFill="1" applyBorder="1" applyAlignment="1">
      <alignment vertical="center"/>
    </xf>
    <xf numFmtId="0" fontId="4" fillId="0" borderId="171" xfId="59" applyFont="1" applyFill="1" applyBorder="1" applyAlignment="1">
      <alignment horizontal="center" vertical="center" wrapText="1"/>
    </xf>
    <xf numFmtId="0" fontId="3" fillId="0" borderId="84" xfId="48" applyFont="1" applyFill="1" applyBorder="1" applyAlignment="1">
      <alignment horizontal="right" vertical="center" indent="1"/>
    </xf>
    <xf numFmtId="0" fontId="6" fillId="0" borderId="18" xfId="59" applyFont="1" applyFill="1" applyBorder="1" applyAlignment="1">
      <alignment horizontal="center" vertical="center" wrapText="1"/>
    </xf>
    <xf numFmtId="0" fontId="4" fillId="0" borderId="30" xfId="66" applyFont="1" applyBorder="1" applyAlignment="1">
      <alignment horizontal="center" vertical="center" wrapText="1"/>
    </xf>
    <xf numFmtId="0" fontId="32" fillId="0" borderId="29" xfId="66" applyFont="1" applyBorder="1" applyAlignment="1">
      <alignment horizontal="center" vertical="center" wrapText="1"/>
    </xf>
    <xf numFmtId="0" fontId="5" fillId="0" borderId="21" xfId="62" applyFont="1" applyFill="1" applyBorder="1" applyAlignment="1">
      <alignment vertical="center" wrapText="1"/>
    </xf>
    <xf numFmtId="0" fontId="12" fillId="0" borderId="172" xfId="62" applyFont="1" applyBorder="1" applyAlignment="1">
      <alignment vertical="center"/>
    </xf>
    <xf numFmtId="0" fontId="12" fillId="0" borderId="86" xfId="62" applyFont="1" applyBorder="1" applyAlignment="1">
      <alignment vertical="center"/>
    </xf>
    <xf numFmtId="0" fontId="12" fillId="0" borderId="84" xfId="59" applyFont="1" applyBorder="1" applyAlignment="1">
      <alignment vertical="center"/>
    </xf>
    <xf numFmtId="0" fontId="11" fillId="0" borderId="94" xfId="59" applyFont="1" applyBorder="1" applyAlignment="1">
      <alignment vertical="center"/>
    </xf>
    <xf numFmtId="0" fontId="34" fillId="0" borderId="173" xfId="62" applyFont="1" applyBorder="1" applyAlignment="1">
      <alignment vertical="center"/>
    </xf>
    <xf numFmtId="10" fontId="3" fillId="0" borderId="17" xfId="73" applyNumberFormat="1" applyFont="1" applyFill="1" applyBorder="1" applyAlignment="1">
      <alignment horizontal="left" vertical="center" indent="1"/>
    </xf>
    <xf numFmtId="0" fontId="11" fillId="0" borderId="63" xfId="64" applyFont="1" applyFill="1" applyBorder="1" applyAlignment="1">
      <alignment horizontal="left" vertical="center" wrapText="1"/>
    </xf>
    <xf numFmtId="0" fontId="3" fillId="0" borderId="17" xfId="0" applyFont="1" applyBorder="1" applyAlignment="1">
      <alignment horizontal="left" vertical="center"/>
    </xf>
    <xf numFmtId="0" fontId="3" fillId="0" borderId="17" xfId="0" applyFont="1" applyFill="1" applyBorder="1" applyAlignment="1">
      <alignment horizontal="left" vertical="center" wrapText="1"/>
    </xf>
    <xf numFmtId="14" fontId="60" fillId="0" borderId="106" xfId="67" applyNumberFormat="1" applyFont="1" applyBorder="1" applyAlignment="1">
      <alignment horizontal="center" vertical="center" wrapText="1"/>
    </xf>
    <xf numFmtId="14" fontId="60" fillId="0" borderId="105" xfId="67" applyNumberFormat="1" applyFont="1" applyBorder="1" applyAlignment="1">
      <alignment horizontal="center" vertical="center" wrapText="1"/>
    </xf>
    <xf numFmtId="14" fontId="60" fillId="0" borderId="32" xfId="67" applyNumberFormat="1" applyFont="1" applyBorder="1" applyAlignment="1">
      <alignment horizontal="center" vertical="center" wrapText="1"/>
    </xf>
    <xf numFmtId="0" fontId="6" fillId="0" borderId="15" xfId="66" applyFont="1" applyBorder="1" applyAlignment="1">
      <alignment horizontal="center" vertical="center" wrapText="1"/>
    </xf>
    <xf numFmtId="0" fontId="6" fillId="0" borderId="30" xfId="66" applyFont="1" applyBorder="1" applyAlignment="1">
      <alignment horizontal="center" vertical="center" wrapText="1"/>
    </xf>
    <xf numFmtId="0" fontId="34" fillId="0" borderId="17" xfId="59" applyFont="1" applyBorder="1" applyAlignment="1">
      <alignment horizontal="left" vertical="center"/>
    </xf>
    <xf numFmtId="3" fontId="3" fillId="0" borderId="47" xfId="59" applyNumberFormat="1" applyFont="1" applyFill="1" applyBorder="1" applyAlignment="1">
      <alignment horizontal="right" vertical="center" indent="1"/>
    </xf>
    <xf numFmtId="0" fontId="3" fillId="0" borderId="53" xfId="68" applyFont="1" applyBorder="1" applyAlignment="1">
      <alignment horizontal="right" vertical="center" indent="1"/>
    </xf>
    <xf numFmtId="0" fontId="34" fillId="0" borderId="64" xfId="64" applyFont="1" applyFill="1" applyBorder="1" applyAlignment="1">
      <alignment horizontal="left" vertical="center" wrapText="1" indent="1"/>
    </xf>
    <xf numFmtId="0" fontId="12" fillId="0" borderId="65" xfId="64" applyFont="1" applyFill="1" applyBorder="1" applyAlignment="1">
      <alignment horizontal="left" vertical="center" wrapText="1" indent="1"/>
    </xf>
    <xf numFmtId="0" fontId="34" fillId="0" borderId="65" xfId="64" applyFont="1" applyFill="1" applyBorder="1" applyAlignment="1">
      <alignment horizontal="left" vertical="center" wrapText="1" indent="1"/>
    </xf>
    <xf numFmtId="0" fontId="12" fillId="0" borderId="0" xfId="62" applyFont="1" applyFill="1" applyBorder="1" applyAlignment="1">
      <alignment horizontal="left" vertical="center" indent="1"/>
    </xf>
    <xf numFmtId="0" fontId="68" fillId="0" borderId="65" xfId="64" applyFont="1" applyFill="1" applyBorder="1" applyAlignment="1">
      <alignment horizontal="left" vertical="center" wrapText="1" indent="1"/>
    </xf>
    <xf numFmtId="0" fontId="12" fillId="0" borderId="103" xfId="64" applyFont="1" applyFill="1" applyBorder="1" applyAlignment="1">
      <alignment horizontal="left" vertical="center" wrapText="1" indent="1"/>
    </xf>
    <xf numFmtId="0" fontId="17" fillId="0" borderId="21" xfId="0" applyFont="1" applyFill="1" applyBorder="1" applyAlignment="1">
      <alignment horizontal="left" vertical="center" wrapText="1"/>
    </xf>
    <xf numFmtId="165" fontId="17" fillId="0" borderId="26"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10" fillId="32" borderId="0" xfId="59" applyFont="1" applyFill="1" applyAlignment="1">
      <alignment horizontal="left" vertical="center"/>
    </xf>
    <xf numFmtId="0" fontId="10" fillId="29" borderId="0" xfId="48" applyFont="1" applyFill="1" applyBorder="1" applyAlignment="1">
      <alignment horizontal="left" vertical="center" wrapText="1"/>
    </xf>
    <xf numFmtId="0" fontId="10" fillId="29" borderId="148" xfId="48" applyFont="1" applyFill="1" applyBorder="1" applyAlignment="1">
      <alignment horizontal="left" vertical="center" wrapText="1"/>
    </xf>
    <xf numFmtId="0" fontId="10" fillId="33" borderId="0" xfId="62" applyFont="1" applyFill="1" applyBorder="1" applyAlignment="1">
      <alignment horizontal="left" vertical="center"/>
    </xf>
    <xf numFmtId="0" fontId="10" fillId="33" borderId="148" xfId="62" applyFont="1" applyFill="1" applyBorder="1" applyAlignment="1">
      <alignment horizontal="left" vertical="center"/>
    </xf>
    <xf numFmtId="0" fontId="4" fillId="0" borderId="14" xfId="45" applyFont="1" applyBorder="1" applyAlignment="1">
      <alignment horizontal="left" vertical="center"/>
    </xf>
    <xf numFmtId="0" fontId="4" fillId="0" borderId="12" xfId="45" applyFont="1" applyBorder="1" applyAlignment="1">
      <alignment horizontal="left" vertical="center"/>
    </xf>
    <xf numFmtId="0" fontId="3" fillId="0" borderId="17" xfId="45" applyFont="1" applyBorder="1" applyAlignment="1">
      <alignment horizontal="right" vertical="center"/>
    </xf>
    <xf numFmtId="0" fontId="3" fillId="0" borderId="19" xfId="45" applyFont="1" applyBorder="1" applyAlignment="1">
      <alignment horizontal="right" vertical="center"/>
    </xf>
    <xf numFmtId="0" fontId="3" fillId="0" borderId="22" xfId="45" applyFont="1" applyBorder="1" applyAlignment="1">
      <alignment horizontal="right" vertical="center"/>
    </xf>
    <xf numFmtId="0" fontId="3" fillId="0" borderId="23" xfId="45" applyFont="1" applyBorder="1" applyAlignment="1">
      <alignment horizontal="right" vertical="center"/>
    </xf>
    <xf numFmtId="0" fontId="4" fillId="0" borderId="149" xfId="45" applyFont="1" applyBorder="1" applyAlignment="1">
      <alignment horizontal="left" vertical="center"/>
    </xf>
    <xf numFmtId="0" fontId="4" fillId="0" borderId="143" xfId="45" applyFont="1" applyBorder="1" applyAlignment="1">
      <alignment horizontal="left" vertical="center"/>
    </xf>
    <xf numFmtId="0" fontId="4" fillId="0" borderId="21" xfId="45" applyFont="1" applyBorder="1" applyAlignment="1">
      <alignment horizontal="left" vertical="center"/>
    </xf>
    <xf numFmtId="0" fontId="4" fillId="0" borderId="25" xfId="45" applyFont="1" applyBorder="1" applyAlignment="1">
      <alignment horizontal="left" vertical="center"/>
    </xf>
    <xf numFmtId="0" fontId="32" fillId="0" borderId="97" xfId="66" applyFont="1" applyBorder="1" applyAlignment="1">
      <alignment horizontal="center" vertical="center" wrapText="1"/>
    </xf>
    <xf numFmtId="0" fontId="32" fillId="0" borderId="148" xfId="66" applyFont="1" applyBorder="1" applyAlignment="1">
      <alignment horizontal="center" vertical="center" wrapText="1"/>
    </xf>
    <xf numFmtId="0" fontId="33" fillId="0" borderId="0" xfId="66" applyFont="1" applyAlignment="1">
      <alignment horizontal="left"/>
    </xf>
    <xf numFmtId="0" fontId="33" fillId="0" borderId="97" xfId="66" applyFont="1" applyBorder="1" applyAlignment="1">
      <alignment horizontal="left"/>
    </xf>
    <xf numFmtId="0" fontId="35" fillId="0" borderId="0" xfId="32" applyFont="1" applyAlignment="1" applyProtection="1">
      <alignment horizontal="left"/>
    </xf>
    <xf numFmtId="0" fontId="17" fillId="0" borderId="111" xfId="66" applyFont="1" applyFill="1" applyBorder="1" applyAlignment="1">
      <alignment horizontal="center" vertical="center" wrapText="1"/>
    </xf>
    <xf numFmtId="0" fontId="32" fillId="0" borderId="64" xfId="66" applyFont="1" applyBorder="1" applyAlignment="1">
      <alignment horizontal="center" vertical="center" wrapText="1"/>
    </xf>
    <xf numFmtId="0" fontId="10" fillId="34" borderId="148" xfId="45" applyFont="1" applyFill="1" applyBorder="1" applyAlignment="1">
      <alignment horizontal="center"/>
    </xf>
    <xf numFmtId="0" fontId="17" fillId="0" borderId="16" xfId="66" applyFont="1" applyFill="1" applyBorder="1" applyAlignment="1">
      <alignment horizontal="center" vertical="center" wrapText="1"/>
    </xf>
    <xf numFmtId="0" fontId="17" fillId="0" borderId="14" xfId="66" applyFont="1" applyFill="1" applyBorder="1" applyAlignment="1">
      <alignment horizontal="center" vertical="center" wrapText="1"/>
    </xf>
    <xf numFmtId="0" fontId="17" fillId="0" borderId="21" xfId="66" applyFont="1" applyFill="1" applyBorder="1" applyAlignment="1">
      <alignment horizontal="center" vertical="center" wrapText="1"/>
    </xf>
    <xf numFmtId="0" fontId="17" fillId="0" borderId="22" xfId="66" applyFont="1" applyFill="1" applyBorder="1" applyAlignment="1">
      <alignment horizontal="center" vertical="center" wrapText="1"/>
    </xf>
    <xf numFmtId="0" fontId="18" fillId="0" borderId="0" xfId="52" applyFont="1" applyBorder="1" applyAlignment="1">
      <alignment horizontal="center" vertical="center" wrapText="1"/>
    </xf>
    <xf numFmtId="0" fontId="10" fillId="33" borderId="148" xfId="52" applyFont="1" applyFill="1" applyBorder="1" applyAlignment="1">
      <alignment horizontal="center" vertical="center" wrapText="1"/>
    </xf>
    <xf numFmtId="0" fontId="6" fillId="0" borderId="21" xfId="66" applyFont="1" applyBorder="1" applyAlignment="1">
      <alignment horizontal="center" vertical="center" wrapText="1"/>
    </xf>
    <xf numFmtId="0" fontId="6" fillId="0" borderId="14" xfId="66" applyFont="1" applyBorder="1" applyAlignment="1">
      <alignment horizontal="center" vertical="center" wrapText="1"/>
    </xf>
    <xf numFmtId="0" fontId="6" fillId="0" borderId="25" xfId="66" applyFont="1" applyBorder="1" applyAlignment="1">
      <alignment horizontal="center" vertical="center" wrapText="1"/>
    </xf>
    <xf numFmtId="0" fontId="6" fillId="0" borderId="12" xfId="66" applyFont="1" applyBorder="1" applyAlignment="1">
      <alignment horizontal="center" vertical="center" wrapText="1"/>
    </xf>
    <xf numFmtId="0" fontId="6" fillId="0" borderId="26" xfId="66" applyFont="1" applyBorder="1" applyAlignment="1">
      <alignment horizontal="center" vertical="center" wrapText="1"/>
    </xf>
    <xf numFmtId="0" fontId="27" fillId="35" borderId="148" xfId="52" applyFont="1" applyFill="1" applyBorder="1" applyAlignment="1">
      <alignment horizontal="center" vertical="center" wrapText="1"/>
    </xf>
    <xf numFmtId="0" fontId="34" fillId="0" borderId="0" xfId="52" applyFont="1" applyBorder="1" applyAlignment="1">
      <alignment horizontal="center" vertical="center" wrapText="1"/>
    </xf>
    <xf numFmtId="0" fontId="8" fillId="0" borderId="0" xfId="66" applyAlignment="1">
      <alignment horizontal="center"/>
    </xf>
    <xf numFmtId="0" fontId="26" fillId="0" borderId="97" xfId="61" applyFont="1" applyFill="1" applyBorder="1" applyAlignment="1">
      <alignment horizontal="left" vertical="center" wrapText="1"/>
    </xf>
    <xf numFmtId="14" fontId="4" fillId="34" borderId="0" xfId="62" applyNumberFormat="1" applyFont="1" applyFill="1" applyBorder="1" applyAlignment="1">
      <alignment horizontal="left"/>
    </xf>
    <xf numFmtId="0" fontId="9" fillId="0" borderId="0" xfId="62" applyFont="1" applyFill="1" applyBorder="1" applyAlignment="1">
      <alignment horizontal="center" vertical="center" wrapText="1"/>
    </xf>
    <xf numFmtId="0" fontId="10" fillId="35" borderId="0" xfId="62" applyFont="1" applyFill="1" applyAlignment="1">
      <alignment horizontal="left" vertical="center"/>
    </xf>
    <xf numFmtId="0" fontId="21" fillId="0" borderId="148" xfId="59" applyFont="1" applyBorder="1" applyAlignment="1">
      <alignment horizontal="left"/>
    </xf>
    <xf numFmtId="0" fontId="61" fillId="0" borderId="97" xfId="59" applyFont="1" applyBorder="1" applyAlignment="1">
      <alignment horizontal="left" vertical="center" wrapText="1"/>
    </xf>
    <xf numFmtId="0" fontId="24" fillId="33" borderId="0" xfId="59" applyFont="1" applyFill="1" applyAlignment="1">
      <alignment horizontal="left" vertical="center"/>
    </xf>
    <xf numFmtId="0" fontId="27" fillId="0" borderId="148" xfId="59" applyFont="1" applyFill="1" applyBorder="1" applyAlignment="1">
      <alignment horizontal="left"/>
    </xf>
    <xf numFmtId="0" fontId="61" fillId="0" borderId="0" xfId="59" applyFont="1" applyAlignment="1">
      <alignment horizontal="center"/>
    </xf>
    <xf numFmtId="0" fontId="3" fillId="0" borderId="0" xfId="59" applyBorder="1" applyAlignment="1">
      <alignment horizontal="center"/>
    </xf>
    <xf numFmtId="0" fontId="11" fillId="32" borderId="148" xfId="59" applyFont="1" applyFill="1" applyBorder="1" applyAlignment="1">
      <alignment vertical="center"/>
    </xf>
    <xf numFmtId="0" fontId="11" fillId="32" borderId="148" xfId="59" applyFont="1" applyFill="1" applyBorder="1" applyAlignment="1">
      <alignment horizontal="center" vertical="center"/>
    </xf>
    <xf numFmtId="0" fontId="27" fillId="27" borderId="29" xfId="0" applyFont="1" applyFill="1" applyBorder="1" applyAlignment="1">
      <alignment horizontal="left" vertical="center"/>
    </xf>
    <xf numFmtId="0" fontId="4" fillId="0" borderId="150" xfId="62" applyFont="1" applyBorder="1" applyAlignment="1">
      <alignment horizontal="center" vertical="center" wrapText="1"/>
    </xf>
    <xf numFmtId="0" fontId="4" fillId="0" borderId="151" xfId="62" applyFont="1" applyBorder="1" applyAlignment="1">
      <alignment horizontal="center" vertical="center" wrapText="1"/>
    </xf>
    <xf numFmtId="0" fontId="4" fillId="0" borderId="26" xfId="62" applyFont="1" applyBorder="1" applyAlignment="1">
      <alignment horizontal="center" vertical="center"/>
    </xf>
    <xf numFmtId="0" fontId="4" fillId="0" borderId="21" xfId="62" applyFont="1" applyBorder="1" applyAlignment="1">
      <alignment horizontal="center" vertical="center"/>
    </xf>
    <xf numFmtId="0" fontId="4" fillId="0" borderId="64" xfId="62" applyFont="1" applyBorder="1" applyAlignment="1">
      <alignment horizontal="center" vertical="center"/>
    </xf>
    <xf numFmtId="0" fontId="18" fillId="0" borderId="0" xfId="62" applyFont="1" applyBorder="1" applyAlignment="1">
      <alignment horizontal="center"/>
    </xf>
    <xf numFmtId="0" fontId="27" fillId="27" borderId="29" xfId="0" applyFont="1" applyFill="1" applyBorder="1" applyAlignment="1">
      <alignment horizontal="center" vertical="center"/>
    </xf>
    <xf numFmtId="0" fontId="4" fillId="0" borderId="13" xfId="62" applyFont="1" applyBorder="1" applyAlignment="1">
      <alignment horizontal="center" vertical="center" wrapText="1"/>
    </xf>
    <xf numFmtId="0" fontId="4" fillId="0" borderId="14" xfId="62" applyFont="1" applyBorder="1" applyAlignment="1">
      <alignment horizontal="center" vertical="center" wrapText="1"/>
    </xf>
    <xf numFmtId="0" fontId="4" fillId="0" borderId="107" xfId="62" applyFont="1" applyBorder="1" applyAlignment="1">
      <alignment horizontal="center" vertical="center" wrapText="1"/>
    </xf>
    <xf numFmtId="0" fontId="11" fillId="34" borderId="0" xfId="62" applyFont="1" applyFill="1" applyAlignment="1">
      <alignment horizontal="left" vertical="center"/>
    </xf>
    <xf numFmtId="0" fontId="18" fillId="0" borderId="97" xfId="62" applyFont="1" applyBorder="1" applyAlignment="1">
      <alignment horizontal="left"/>
    </xf>
    <xf numFmtId="0" fontId="10" fillId="0" borderId="29" xfId="62" applyFont="1" applyBorder="1" applyAlignment="1">
      <alignment horizontal="center" vertical="center" wrapText="1"/>
    </xf>
    <xf numFmtId="0" fontId="10" fillId="36" borderId="0" xfId="62" applyFont="1" applyFill="1" applyAlignment="1">
      <alignment horizontal="left" vertical="center"/>
    </xf>
    <xf numFmtId="0" fontId="21" fillId="31" borderId="0" xfId="62" applyFont="1" applyFill="1" applyAlignment="1">
      <alignment horizontal="left" vertical="center"/>
    </xf>
    <xf numFmtId="0" fontId="11" fillId="0" borderId="74" xfId="64" applyFont="1" applyFill="1" applyBorder="1" applyAlignment="1">
      <alignment horizontal="center" vertical="center"/>
    </xf>
    <xf numFmtId="0" fontId="11" fillId="0" borderId="75" xfId="64" applyFont="1" applyFill="1" applyBorder="1" applyAlignment="1">
      <alignment horizontal="center" vertical="center"/>
    </xf>
    <xf numFmtId="0" fontId="11" fillId="0" borderId="25" xfId="64" applyFont="1" applyFill="1" applyBorder="1" applyAlignment="1">
      <alignment horizontal="center" vertical="center"/>
    </xf>
    <xf numFmtId="0" fontId="11" fillId="0" borderId="26" xfId="64" applyFont="1" applyFill="1" applyBorder="1" applyAlignment="1">
      <alignment horizontal="center" vertical="center"/>
    </xf>
    <xf numFmtId="0" fontId="11" fillId="0" borderId="97" xfId="64" applyFont="1" applyFill="1" applyBorder="1" applyAlignment="1">
      <alignment horizontal="center" vertical="center" wrapText="1"/>
    </xf>
    <xf numFmtId="0" fontId="11" fillId="0" borderId="148" xfId="64" applyFont="1" applyFill="1" applyBorder="1" applyAlignment="1">
      <alignment horizontal="center" vertical="center" wrapText="1"/>
    </xf>
    <xf numFmtId="0" fontId="5" fillId="0" borderId="152" xfId="58" applyBorder="1" applyAlignment="1">
      <alignment horizontal="center"/>
    </xf>
    <xf numFmtId="0" fontId="19" fillId="35" borderId="0" xfId="60" applyFont="1" applyFill="1" applyBorder="1" applyAlignment="1">
      <alignment horizontal="center" vertical="center" wrapText="1"/>
    </xf>
    <xf numFmtId="0" fontId="19" fillId="32" borderId="148" xfId="60" applyFont="1" applyFill="1" applyBorder="1" applyAlignment="1">
      <alignment horizontal="center" vertical="center" wrapText="1"/>
    </xf>
    <xf numFmtId="0" fontId="19" fillId="32" borderId="0" xfId="60" applyFont="1" applyFill="1" applyBorder="1" applyAlignment="1">
      <alignment horizontal="center" vertical="center" wrapText="1"/>
    </xf>
    <xf numFmtId="0" fontId="27" fillId="27" borderId="0" xfId="0" applyFont="1" applyFill="1" applyAlignment="1">
      <alignment horizontal="left" vertical="center"/>
    </xf>
    <xf numFmtId="0" fontId="22" fillId="38" borderId="0" xfId="67" applyFont="1" applyFill="1" applyAlignment="1">
      <alignment horizontal="left" vertical="center"/>
    </xf>
    <xf numFmtId="14" fontId="4" fillId="42" borderId="0" xfId="67" applyNumberFormat="1" applyFont="1" applyFill="1" applyAlignment="1">
      <alignment horizontal="left"/>
    </xf>
    <xf numFmtId="0" fontId="21" fillId="25" borderId="0" xfId="67" applyFont="1" applyFill="1" applyAlignment="1">
      <alignment horizontal="left" vertical="center"/>
    </xf>
    <xf numFmtId="14" fontId="60" fillId="0" borderId="153" xfId="67" applyNumberFormat="1" applyFont="1" applyBorder="1" applyAlignment="1">
      <alignment horizontal="center" vertical="center" wrapText="1"/>
    </xf>
    <xf numFmtId="14" fontId="60" fillId="0" borderId="106" xfId="67" applyNumberFormat="1" applyFont="1" applyBorder="1" applyAlignment="1">
      <alignment horizontal="center" vertical="center" wrapText="1"/>
    </xf>
    <xf numFmtId="14" fontId="60" fillId="0" borderId="156" xfId="67" applyNumberFormat="1" applyFont="1" applyBorder="1" applyAlignment="1">
      <alignment horizontal="center" vertical="center" wrapText="1"/>
    </xf>
    <xf numFmtId="14" fontId="60" fillId="0" borderId="157" xfId="67" applyNumberFormat="1" applyFont="1" applyBorder="1" applyAlignment="1">
      <alignment horizontal="center" vertical="center" wrapText="1"/>
    </xf>
    <xf numFmtId="14" fontId="60" fillId="0" borderId="121" xfId="67" applyNumberFormat="1" applyFont="1" applyBorder="1" applyAlignment="1">
      <alignment horizontal="center" vertical="center" wrapText="1"/>
    </xf>
    <xf numFmtId="14" fontId="4" fillId="34" borderId="155" xfId="67" applyNumberFormat="1" applyFont="1" applyFill="1" applyBorder="1" applyAlignment="1">
      <alignment horizontal="left"/>
    </xf>
    <xf numFmtId="0" fontId="22" fillId="43" borderId="0" xfId="67" applyFont="1" applyFill="1" applyAlignment="1">
      <alignment horizontal="left" vertical="center"/>
    </xf>
    <xf numFmtId="14" fontId="11" fillId="44" borderId="0" xfId="67" applyNumberFormat="1" applyFont="1" applyFill="1" applyBorder="1" applyAlignment="1">
      <alignment horizontal="left"/>
    </xf>
    <xf numFmtId="14" fontId="11" fillId="45" borderId="155" xfId="67" applyNumberFormat="1" applyFont="1" applyFill="1" applyBorder="1" applyAlignment="1">
      <alignment horizontal="center"/>
    </xf>
    <xf numFmtId="0" fontId="60" fillId="0" borderId="160" xfId="67" applyFont="1" applyBorder="1" applyAlignment="1">
      <alignment horizontal="center" vertical="center" wrapText="1"/>
    </xf>
    <xf numFmtId="0" fontId="60" fillId="0" borderId="104" xfId="67" applyFont="1" applyBorder="1" applyAlignment="1">
      <alignment horizontal="center" vertical="center" wrapText="1"/>
    </xf>
    <xf numFmtId="14" fontId="60" fillId="0" borderId="158" xfId="67" applyNumberFormat="1" applyFont="1" applyBorder="1" applyAlignment="1">
      <alignment horizontal="center" vertical="center" wrapText="1"/>
    </xf>
    <xf numFmtId="14" fontId="60" fillId="0" borderId="159" xfId="67" applyNumberFormat="1" applyFont="1" applyBorder="1" applyAlignment="1">
      <alignment horizontal="center" vertical="center" wrapText="1"/>
    </xf>
    <xf numFmtId="0" fontId="11" fillId="46" borderId="155" xfId="67" applyFont="1" applyFill="1" applyBorder="1" applyAlignment="1">
      <alignment horizontal="left" vertical="center"/>
    </xf>
    <xf numFmtId="0" fontId="18" fillId="0" borderId="154" xfId="67" applyFont="1" applyBorder="1" applyAlignment="1">
      <alignment horizontal="left" vertical="center" wrapText="1"/>
    </xf>
    <xf numFmtId="0" fontId="11" fillId="39" borderId="155" xfId="67" applyFont="1" applyFill="1" applyBorder="1" applyAlignment="1">
      <alignment horizontal="left" vertical="center"/>
    </xf>
    <xf numFmtId="0" fontId="11" fillId="47" borderId="155" xfId="67" applyFont="1" applyFill="1" applyBorder="1" applyAlignment="1">
      <alignment horizontal="left" vertical="center"/>
    </xf>
    <xf numFmtId="0" fontId="21" fillId="24" borderId="0" xfId="67" applyFont="1" applyFill="1" applyAlignment="1">
      <alignment horizontal="left" vertical="center"/>
    </xf>
    <xf numFmtId="14" fontId="60" fillId="0" borderId="32" xfId="67" applyNumberFormat="1" applyFont="1" applyBorder="1" applyAlignment="1">
      <alignment horizontal="center" vertical="center" wrapText="1"/>
    </xf>
    <xf numFmtId="14" fontId="60" fillId="0" borderId="174" xfId="67" applyNumberFormat="1" applyFont="1" applyBorder="1" applyAlignment="1">
      <alignment horizontal="center" vertical="center" wrapText="1"/>
    </xf>
  </cellXfs>
  <cellStyles count="84">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_2013_PR" xfId="49"/>
    <cellStyle name="Обычный 3" xfId="50"/>
    <cellStyle name="Обычный 4" xfId="51"/>
    <cellStyle name="Обычный 5" xfId="52"/>
    <cellStyle name="Обычный 5 2" xfId="53"/>
    <cellStyle name="Обычный 6" xfId="54"/>
    <cellStyle name="Обычный 7" xfId="55"/>
    <cellStyle name="Обычный 7 2" xfId="56"/>
    <cellStyle name="Обычный 8" xfId="57"/>
    <cellStyle name="Обычный_2009_PR" xfId="58"/>
    <cellStyle name="Обычный_Q1 2010" xfId="59"/>
    <cellStyle name="Обычный_Q1 2010 2" xfId="60"/>
    <cellStyle name="Обычный_Q1 2011_PR" xfId="61"/>
    <cellStyle name="Обычный_Аналіз_3q_09" xfId="62"/>
    <cellStyle name="Обычный_Аналіз_3q_09 2" xfId="63"/>
    <cellStyle name="Обычный_Исходники_Q2_2010" xfId="64"/>
    <cellStyle name="Обычный_Исходники_Q4_2011" xfId="65"/>
    <cellStyle name="Обычный_Книга1" xfId="66"/>
    <cellStyle name="Обычный_Книга3" xfId="67"/>
    <cellStyle name="Обычный_Лист1" xfId="68"/>
    <cellStyle name="Плохой 2" xfId="69"/>
    <cellStyle name="Пояснение 2" xfId="70"/>
    <cellStyle name="Примечание 2" xfId="71"/>
    <cellStyle name="Процентный" xfId="72" builtinId="5"/>
    <cellStyle name="Процентный 2" xfId="73"/>
    <cellStyle name="Процентный 2 2" xfId="74"/>
    <cellStyle name="Процентный 3" xfId="75"/>
    <cellStyle name="Процентный 4" xfId="76"/>
    <cellStyle name="Связанная ячейка 2" xfId="77"/>
    <cellStyle name="Текст предупреждения 2" xfId="78"/>
    <cellStyle name="Тысячи [0]_MM95 (3)" xfId="79"/>
    <cellStyle name="Тысячи_MM95 (3)" xfId="80"/>
    <cellStyle name="Финансовый 2" xfId="81"/>
    <cellStyle name="Хороший 2" xfId="82"/>
    <cellStyle name="Шапка" xfId="83"/>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868020751592616"/>
          <c:y val="1.898738089106361E-2"/>
          <c:w val="0.54911519524204166"/>
          <c:h val="0.85654184908575848"/>
        </c:manualLayout>
      </c:layout>
      <c:barChart>
        <c:barDir val="bar"/>
        <c:grouping val="clustered"/>
        <c:varyColors val="0"/>
        <c:ser>
          <c:idx val="1"/>
          <c:order val="0"/>
          <c:tx>
            <c:strRef>
              <c:f>Indexes!$K$2</c:f>
              <c:strCache>
                <c:ptCount val="1"/>
                <c:pt idx="0">
                  <c:v>Q3 2016</c:v>
                </c:pt>
              </c:strCache>
            </c:strRef>
          </c:tx>
          <c:spPr>
            <a:solidFill>
              <a:srgbClr val="00B0F0"/>
            </a:solidFill>
            <a:ln w="25400">
              <a:noFill/>
            </a:ln>
          </c:spPr>
          <c:invertIfNegative val="0"/>
          <c:dPt>
            <c:idx val="3"/>
            <c:invertIfNegative val="0"/>
            <c:bubble3D val="0"/>
          </c:dPt>
          <c:dPt>
            <c:idx val="4"/>
            <c:invertIfNegative val="0"/>
            <c:bubble3D val="0"/>
          </c:dPt>
          <c:dPt>
            <c:idx val="6"/>
            <c:invertIfNegative val="0"/>
            <c:bubble3D val="0"/>
          </c:dPt>
          <c:dPt>
            <c:idx val="11"/>
            <c:invertIfNegative val="0"/>
            <c:bubble3D val="0"/>
          </c:dPt>
          <c:dPt>
            <c:idx val="14"/>
            <c:invertIfNegative val="0"/>
            <c:bubble3D val="0"/>
            <c:spPr>
              <a:solidFill>
                <a:schemeClr val="accent6"/>
              </a:solidFill>
              <a:ln w="25400">
                <a:noFill/>
              </a:ln>
            </c:spPr>
          </c:dPt>
          <c:dPt>
            <c:idx val="15"/>
            <c:invertIfNegative val="0"/>
            <c:bubble3D val="0"/>
          </c:dPt>
          <c:dPt>
            <c:idx val="17"/>
            <c:invertIfNegative val="0"/>
            <c:bubble3D val="0"/>
            <c:spPr>
              <a:solidFill>
                <a:schemeClr val="accent6"/>
              </a:solidFill>
              <a:ln w="25400">
                <a:noFill/>
              </a:ln>
            </c:spPr>
          </c:dPt>
          <c:dLbls>
            <c:dLbl>
              <c:idx val="0"/>
              <c:layout>
                <c:manualLayout>
                  <c:x val="-1.4669010093898838E-2"/>
                  <c:y val="2.944366998719091E-4"/>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659639740135182E-17"/>
                  <c:y val="9.2481766406593054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6"/>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11"/>
              <c:layout>
                <c:manualLayout>
                  <c:x val="-1.2681151245779549E-3"/>
                  <c:y val="-2.6517064086602378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4"/>
              <c:numFmt formatCode="0.0%" sourceLinked="0"/>
              <c:spPr>
                <a:noFill/>
                <a:ln w="25400">
                  <a:noFill/>
                </a:ln>
              </c:spPr>
              <c:txPr>
                <a:bodyPr/>
                <a:lstStyle/>
                <a:p>
                  <a:pPr>
                    <a:defRPr sz="1000" b="1" i="0" u="none" strike="noStrike" baseline="0">
                      <a:solidFill>
                        <a:schemeClr val="accent6">
                          <a:lumMod val="75000"/>
                        </a:schemeClr>
                      </a:solidFill>
                      <a:latin typeface="Arial Cyr"/>
                      <a:ea typeface="Arial Cyr"/>
                      <a:cs typeface="Arial Cyr"/>
                    </a:defRPr>
                  </a:pPr>
                  <a:endParaRPr lang="uk-UA"/>
                </a:p>
              </c:txPr>
              <c:showLegendKey val="0"/>
              <c:showVal val="1"/>
              <c:showCatName val="0"/>
              <c:showSerName val="0"/>
              <c:showPercent val="0"/>
              <c:showBubbleSize val="0"/>
            </c:dLbl>
            <c:dLbl>
              <c:idx val="15"/>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16"/>
              <c:layout>
                <c:manualLayout>
                  <c:x val="0"/>
                  <c:y val="6.165451093772870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7"/>
              <c:numFmt formatCode="0.0%" sourceLinked="0"/>
              <c:spPr>
                <a:noFill/>
                <a:ln w="25400">
                  <a:noFill/>
                </a:ln>
              </c:spPr>
              <c:txPr>
                <a:bodyPr wrap="square" lIns="38100" tIns="19050" rIns="38100" bIns="19050" anchor="ctr">
                  <a:spAutoFit/>
                </a:bodyPr>
                <a:lstStyle/>
                <a:p>
                  <a:pPr>
                    <a:defRPr sz="1000" b="1" i="0" u="none" strike="noStrike" baseline="0">
                      <a:solidFill>
                        <a:schemeClr val="accent6">
                          <a:lumMod val="75000"/>
                        </a:schemeClr>
                      </a:solidFill>
                      <a:latin typeface="Arial Cyr"/>
                      <a:ea typeface="Arial Cyr"/>
                      <a:cs typeface="Arial Cyr"/>
                    </a:defRPr>
                  </a:pPr>
                  <a:endParaRPr lang="uk-UA"/>
                </a:p>
              </c:txPr>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Indexes!$J$3:$J$20</c15:sqref>
                  </c15:fullRef>
                </c:ext>
              </c:extLst>
              <c:f>Indexes!$J$3:$J$20</c:f>
              <c:strCache>
                <c:ptCount val="18"/>
                <c:pt idx="0">
                  <c:v>WSE WIG 20 (Poland)</c:v>
                </c:pt>
                <c:pt idx="1">
                  <c:v>FTSE/JSE Africa All-Share Index (RSA)</c:v>
                </c:pt>
                <c:pt idx="2">
                  <c:v>BIST 100 National Index (Тurkey)</c:v>
                </c:pt>
                <c:pt idx="3">
                  <c:v>Cyprus SE General Index (Cyprus)</c:v>
                </c:pt>
                <c:pt idx="4">
                  <c:v>DJIA (USA)</c:v>
                </c:pt>
                <c:pt idx="5">
                  <c:v>SHANGHAI SE COMPOSITE (China)</c:v>
                </c:pt>
                <c:pt idx="6">
                  <c:v>S&amp;P BSE SENSEX Index (Mumbai SE) (Іndia)</c:v>
                </c:pt>
                <c:pt idx="7">
                  <c:v>S&amp;P 500 (USA)</c:v>
                </c:pt>
                <c:pt idx="8">
                  <c:v>МICEX (Russia)</c:v>
                </c:pt>
                <c:pt idx="9">
                  <c:v>CAC 40 (France)</c:v>
                </c:pt>
                <c:pt idx="10">
                  <c:v>NIKKEI 225 (Japan)</c:v>
                </c:pt>
                <c:pt idx="11">
                  <c:v>FTSE 100  (Great Britain)</c:v>
                </c:pt>
                <c:pt idx="12">
                  <c:v>RTS (Russia)</c:v>
                </c:pt>
                <c:pt idx="13">
                  <c:v>DAX (Germany)</c:v>
                </c:pt>
                <c:pt idx="14">
                  <c:v>PFTS (Ukraine)</c:v>
                </c:pt>
                <c:pt idx="15">
                  <c:v>HANG SENG (Hong Kong)</c:v>
                </c:pt>
                <c:pt idx="16">
                  <c:v>Ibovespa Sao Paulo SE Index (Brazil) </c:v>
                </c:pt>
                <c:pt idx="17">
                  <c:v>UX (Ukraine)</c:v>
                </c:pt>
              </c:strCache>
            </c:strRef>
          </c:cat>
          <c:val>
            <c:numRef>
              <c:extLst>
                <c:ext xmlns:c15="http://schemas.microsoft.com/office/drawing/2012/chart" uri="{02D57815-91ED-43cb-92C2-25804820EDAC}">
                  <c15:fullRef>
                    <c15:sqref>Indexes!$K$3:$K$22</c15:sqref>
                  </c15:fullRef>
                </c:ext>
              </c:extLst>
              <c:f>Indexes!$K$3:$K$20</c:f>
              <c:numCache>
                <c:formatCode>0.00%</c:formatCode>
                <c:ptCount val="18"/>
                <c:pt idx="0">
                  <c:v>-2.3522154122089023E-2</c:v>
                </c:pt>
                <c:pt idx="1">
                  <c:v>-5.1302508037501804E-3</c:v>
                </c:pt>
                <c:pt idx="2">
                  <c:v>-4.280422129473882E-3</c:v>
                </c:pt>
                <c:pt idx="3">
                  <c:v>9.6139172897908853E-3</c:v>
                </c:pt>
                <c:pt idx="4">
                  <c:v>2.1090920853832129E-2</c:v>
                </c:pt>
                <c:pt idx="5">
                  <c:v>2.5633822432094888E-2</c:v>
                </c:pt>
                <c:pt idx="6">
                  <c:v>3.2083295678621671E-2</c:v>
                </c:pt>
                <c:pt idx="7">
                  <c:v>3.3070333419094045E-2</c:v>
                </c:pt>
                <c:pt idx="8">
                  <c:v>4.595762232363354E-2</c:v>
                </c:pt>
                <c:pt idx="9">
                  <c:v>4.9741827690042317E-2</c:v>
                </c:pt>
                <c:pt idx="10">
                  <c:v>5.6107119194243493E-2</c:v>
                </c:pt>
                <c:pt idx="11">
                  <c:v>6.072877606148519E-2</c:v>
                </c:pt>
                <c:pt idx="12">
                  <c:v>6.4580938362860829E-2</c:v>
                </c:pt>
                <c:pt idx="13">
                  <c:v>8.5839077942457154E-2</c:v>
                </c:pt>
                <c:pt idx="14">
                  <c:v>8.6023452709738768E-2</c:v>
                </c:pt>
                <c:pt idx="15">
                  <c:v>0.12035853935464269</c:v>
                </c:pt>
                <c:pt idx="16">
                  <c:v>0.13274844823862009</c:v>
                </c:pt>
                <c:pt idx="17">
                  <c:v>0.20095764709370401</c:v>
                </c:pt>
              </c:numCache>
            </c:numRef>
          </c:val>
        </c:ser>
        <c:ser>
          <c:idx val="2"/>
          <c:order val="1"/>
          <c:tx>
            <c:strRef>
              <c:f>Indexes!$L$2</c:f>
              <c:strCache>
                <c:ptCount val="1"/>
                <c:pt idx="0">
                  <c:v>Annual</c:v>
                </c:pt>
              </c:strCache>
            </c:strRef>
          </c:tx>
          <c:spPr>
            <a:solidFill>
              <a:srgbClr val="000080"/>
            </a:solidFill>
            <a:ln w="25400">
              <a:noFill/>
            </a:ln>
          </c:spPr>
          <c:invertIfNegative val="0"/>
          <c:cat>
            <c:strRef>
              <c:extLst>
                <c:ext xmlns:c15="http://schemas.microsoft.com/office/drawing/2012/chart" uri="{02D57815-91ED-43cb-92C2-25804820EDAC}">
                  <c15:fullRef>
                    <c15:sqref>Indexes!$J$3:$J$20</c15:sqref>
                  </c15:fullRef>
                </c:ext>
              </c:extLst>
              <c:f>Indexes!$J$3:$J$20</c:f>
              <c:strCache>
                <c:ptCount val="18"/>
                <c:pt idx="0">
                  <c:v>WSE WIG 20 (Poland)</c:v>
                </c:pt>
                <c:pt idx="1">
                  <c:v>FTSE/JSE Africa All-Share Index (RSA)</c:v>
                </c:pt>
                <c:pt idx="2">
                  <c:v>BIST 100 National Index (Тurkey)</c:v>
                </c:pt>
                <c:pt idx="3">
                  <c:v>Cyprus SE General Index (Cyprus)</c:v>
                </c:pt>
                <c:pt idx="4">
                  <c:v>DJIA (USA)</c:v>
                </c:pt>
                <c:pt idx="5">
                  <c:v>SHANGHAI SE COMPOSITE (China)</c:v>
                </c:pt>
                <c:pt idx="6">
                  <c:v>S&amp;P BSE SENSEX Index (Mumbai SE) (Іndia)</c:v>
                </c:pt>
                <c:pt idx="7">
                  <c:v>S&amp;P 500 (USA)</c:v>
                </c:pt>
                <c:pt idx="8">
                  <c:v>МICEX (Russia)</c:v>
                </c:pt>
                <c:pt idx="9">
                  <c:v>CAC 40 (France)</c:v>
                </c:pt>
                <c:pt idx="10">
                  <c:v>NIKKEI 225 (Japan)</c:v>
                </c:pt>
                <c:pt idx="11">
                  <c:v>FTSE 100  (Great Britain)</c:v>
                </c:pt>
                <c:pt idx="12">
                  <c:v>RTS (Russia)</c:v>
                </c:pt>
                <c:pt idx="13">
                  <c:v>DAX (Germany)</c:v>
                </c:pt>
                <c:pt idx="14">
                  <c:v>PFTS (Ukraine)</c:v>
                </c:pt>
                <c:pt idx="15">
                  <c:v>HANG SENG (Hong Kong)</c:v>
                </c:pt>
                <c:pt idx="16">
                  <c:v>Ibovespa Sao Paulo SE Index (Brazil) </c:v>
                </c:pt>
                <c:pt idx="17">
                  <c:v>UX (Ukraine)</c:v>
                </c:pt>
              </c:strCache>
            </c:strRef>
          </c:cat>
          <c:val>
            <c:numRef>
              <c:extLst>
                <c:ext xmlns:c15="http://schemas.microsoft.com/office/drawing/2012/chart" uri="{02D57815-91ED-43cb-92C2-25804820EDAC}">
                  <c15:fullRef>
                    <c15:sqref>Indexes!$L$3:$L$22</c15:sqref>
                  </c15:fullRef>
                </c:ext>
              </c:extLst>
              <c:f>Indexes!$L$3:$L$20</c:f>
              <c:numCache>
                <c:formatCode>0.00%</c:formatCode>
                <c:ptCount val="18"/>
                <c:pt idx="0">
                  <c:v>-0.17269898420902352</c:v>
                </c:pt>
                <c:pt idx="1">
                  <c:v>3.7153371029007287E-2</c:v>
                </c:pt>
                <c:pt idx="2">
                  <c:v>3.0764713167371616E-2</c:v>
                </c:pt>
                <c:pt idx="3">
                  <c:v>-0.11206549456448811</c:v>
                </c:pt>
                <c:pt idx="4">
                  <c:v>0.12425466849251143</c:v>
                </c:pt>
                <c:pt idx="5">
                  <c:v>-1.5749241183943052E-2</c:v>
                </c:pt>
                <c:pt idx="6">
                  <c:v>6.5423097760528348E-2</c:v>
                </c:pt>
                <c:pt idx="7">
                  <c:v>0.12928964651593988</c:v>
                </c:pt>
                <c:pt idx="8">
                  <c:v>0.20391729611617992</c:v>
                </c:pt>
                <c:pt idx="9">
                  <c:v>-1.5778995306702237E-3</c:v>
                </c:pt>
                <c:pt idx="10">
                  <c:v>-5.3962612468836602E-2</c:v>
                </c:pt>
                <c:pt idx="11">
                  <c:v>0.13820090701975229</c:v>
                </c:pt>
                <c:pt idx="12">
                  <c:v>0.26370024613893461</c:v>
                </c:pt>
                <c:pt idx="13">
                  <c:v>8.8047749377875073E-2</c:v>
                </c:pt>
                <c:pt idx="14">
                  <c:v>-0.20332790859875771</c:v>
                </c:pt>
                <c:pt idx="15">
                  <c:v>0.11756762590963388</c:v>
                </c:pt>
                <c:pt idx="16">
                  <c:v>0.2953374372549622</c:v>
                </c:pt>
                <c:pt idx="17">
                  <c:v>-7.1324583022869259E-2</c:v>
                </c:pt>
              </c:numCache>
            </c:numRef>
          </c:val>
        </c:ser>
        <c:dLbls>
          <c:showLegendKey val="0"/>
          <c:showVal val="0"/>
          <c:showCatName val="0"/>
          <c:showSerName val="0"/>
          <c:showPercent val="0"/>
          <c:showBubbleSize val="0"/>
        </c:dLbls>
        <c:gapWidth val="120"/>
        <c:overlap val="-20"/>
        <c:axId val="406330416"/>
        <c:axId val="406329296"/>
      </c:barChart>
      <c:catAx>
        <c:axId val="406330416"/>
        <c:scaling>
          <c:orientation val="minMax"/>
        </c:scaling>
        <c:delete val="0"/>
        <c:axPos val="l"/>
        <c:majorGridlines>
          <c:spPr>
            <a:ln>
              <a:prstDash val="sysDot"/>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ysClr val="windowText" lastClr="000000"/>
                </a:solidFill>
                <a:latin typeface="Arial Cyr"/>
                <a:ea typeface="Arial Cyr"/>
                <a:cs typeface="Arial Cyr"/>
              </a:defRPr>
            </a:pPr>
            <a:endParaRPr lang="uk-UA"/>
          </a:p>
        </c:txPr>
        <c:crossAx val="406329296"/>
        <c:crosses val="autoZero"/>
        <c:auto val="1"/>
        <c:lblAlgn val="ctr"/>
        <c:lblOffset val="0"/>
        <c:tickLblSkip val="1"/>
        <c:tickMarkSkip val="1"/>
        <c:noMultiLvlLbl val="0"/>
      </c:catAx>
      <c:valAx>
        <c:axId val="406329296"/>
        <c:scaling>
          <c:orientation val="minMax"/>
          <c:max val="0.30000000000000004"/>
          <c:min val="-0.4"/>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Cyr"/>
                <a:ea typeface="Arial Cyr"/>
                <a:cs typeface="Arial Cyr"/>
              </a:defRPr>
            </a:pPr>
            <a:endParaRPr lang="uk-UA"/>
          </a:p>
        </c:txPr>
        <c:crossAx val="406330416"/>
        <c:crosses val="autoZero"/>
        <c:crossBetween val="between"/>
        <c:majorUnit val="0.1"/>
        <c:minorUnit val="0.02"/>
      </c:valAx>
      <c:spPr>
        <a:noFill/>
        <a:ln w="25400">
          <a:noFill/>
        </a:ln>
      </c:spPr>
    </c:plotArea>
    <c:legend>
      <c:legendPos val="r"/>
      <c:layout>
        <c:manualLayout>
          <c:xMode val="edge"/>
          <c:yMode val="edge"/>
          <c:x val="0.40277334688002714"/>
          <c:y val="0.94251651985060314"/>
          <c:w val="0.48935077470154936"/>
          <c:h val="4.8238937665259329E-2"/>
        </c:manualLayout>
      </c:layout>
      <c:overlay val="0"/>
      <c:spPr>
        <a:noFill/>
        <a:ln w="25400">
          <a:noFill/>
        </a:ln>
      </c:spPr>
      <c:txPr>
        <a:bodyPr/>
        <a:lstStyle/>
        <a:p>
          <a:pPr>
            <a:defRPr sz="1050" b="1" i="0" u="none" strike="noStrike" baseline="0">
              <a:solidFill>
                <a:srgbClr val="333333"/>
              </a:solidFill>
              <a:latin typeface="Arial Cyr"/>
              <a:ea typeface="Arial Cyr"/>
              <a:cs typeface="Arial Cyr"/>
            </a:defRPr>
          </a:pPr>
          <a:endParaRPr lang="uk-UA"/>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a:t>CII NAV</a:t>
            </a:r>
            <a:endParaRPr lang="uk-UA"/>
          </a:p>
        </c:rich>
      </c:tx>
      <c:layout>
        <c:manualLayout>
          <c:xMode val="edge"/>
          <c:yMode val="edge"/>
          <c:x val="0.44326796548805386"/>
          <c:y val="4.0752219802311938E-2"/>
        </c:manualLayout>
      </c:layout>
      <c:overlay val="0"/>
      <c:spPr>
        <a:noFill/>
        <a:ln w="25400">
          <a:noFill/>
        </a:ln>
      </c:spPr>
    </c:title>
    <c:autoTitleDeleted val="0"/>
    <c:plotArea>
      <c:layout>
        <c:manualLayout>
          <c:layoutTarget val="inner"/>
          <c:xMode val="edge"/>
          <c:yMode val="edge"/>
          <c:x val="6.7862992896812996E-2"/>
          <c:y val="0.13235427926150042"/>
          <c:w val="0.72031692624325039"/>
          <c:h val="0.83003922201928637"/>
        </c:manualLayout>
      </c:layout>
      <c:ofPieChart>
        <c:ofPieType val="bar"/>
        <c:varyColors val="1"/>
        <c:ser>
          <c:idx val="0"/>
          <c:order val="0"/>
          <c:tx>
            <c:strRef>
              <c:f>Assets!$A$75</c:f>
              <c:strCache>
                <c:ptCount val="1"/>
                <c:pt idx="0">
                  <c:v>CII NAV Breakdown</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chemeClr val="accent2">
                  <a:lumMod val="60000"/>
                  <a:lumOff val="40000"/>
                </a:schemeClr>
              </a:solidFill>
              <a:ln w="25400">
                <a:noFill/>
              </a:ln>
            </c:spPr>
          </c:dPt>
          <c:dLbls>
            <c:dLbl>
              <c:idx val="0"/>
              <c:layout>
                <c:manualLayout>
                  <c:x val="0"/>
                  <c:y val="0.33846391170496171"/>
                </c:manualLayout>
              </c:layout>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4.5387855005965443E-3"/>
                  <c:y val="-3.3480246489412856E-2"/>
                </c:manualLayout>
              </c:layout>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5130646573244515E-3"/>
                  <c:y val="0.14209988204087318"/>
                </c:manualLayout>
              </c:layout>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1.5126561859474103E-3"/>
                  <c:y val="0.16338592935989385"/>
                </c:manualLayout>
              </c:layout>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9.4979647218453186E-2"/>
                  <c:y val="-0.24266532038076005"/>
                </c:manualLayout>
              </c:layout>
              <c:tx>
                <c:rich>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r>
                      <a:rPr lang="en-US"/>
                      <a:t>Venture excluded</a:t>
                    </a:r>
                    <a:r>
                      <a:rPr lang="en-US" baseline="0"/>
                      <a:t>
</a:t>
                    </a:r>
                    <a:fld id="{9C807870-E568-4218-AAB9-CD70970B01DF}" type="VALUE">
                      <a:rPr lang="en-US" baseline="0"/>
                      <a:pPr>
                        <a:defRPr sz="1200" b="0" i="0" u="none" strike="noStrike" baseline="0">
                          <a:solidFill>
                            <a:srgbClr val="000000"/>
                          </a:solidFill>
                          <a:latin typeface="Arial Cyr"/>
                          <a:ea typeface="Arial Cyr"/>
                          <a:cs typeface="Arial Cyr"/>
                        </a:defRPr>
                      </a:pPr>
                      <a:t>[ЗНАЧЕНИЕ]</a:t>
                    </a:fld>
                    <a:endParaRPr lang="en-US" baseline="0"/>
                  </a:p>
                </c:rich>
              </c:tx>
              <c:numFmt formatCode="0.00%" sourceLinked="0"/>
              <c:spPr>
                <a:noFill/>
                <a:ln w="25400">
                  <a:noFill/>
                </a:ln>
              </c:spPr>
              <c:showLegendKey val="1"/>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extLst>
                <c:ext xmlns:c15="http://schemas.microsoft.com/office/drawing/2012/chart" uri="{02D57815-91ED-43cb-92C2-25804820EDAC}">
                  <c15:fullRef>
                    <c15:sqref>Assets!$A$77:$A$80</c15:sqref>
                  </c15:fullRef>
                </c:ext>
              </c:extLst>
              <c:f>Assets!$A$77:$A$80</c:f>
              <c:strCache>
                <c:ptCount val="4"/>
                <c:pt idx="0">
                  <c:v>Venture</c:v>
                </c:pt>
                <c:pt idx="1">
                  <c:v>Open-ended</c:v>
                </c:pt>
                <c:pt idx="2">
                  <c:v>Interval</c:v>
                </c:pt>
                <c:pt idx="3">
                  <c:v>Closed-end (venture excluded), incl.</c:v>
                </c:pt>
              </c:strCache>
            </c:strRef>
          </c:cat>
          <c:val>
            <c:numRef>
              <c:extLst>
                <c:ext xmlns:c15="http://schemas.microsoft.com/office/drawing/2012/chart" uri="{02D57815-91ED-43cb-92C2-25804820EDAC}">
                  <c15:fullRef>
                    <c15:sqref>(Assets!$B$77:$B$80,Assets!$B$83)</c15:sqref>
                  </c15:fullRef>
                </c:ext>
              </c:extLst>
              <c:f>Assets!$B$77:$B$80</c:f>
              <c:numCache>
                <c:formatCode>0.00%</c:formatCode>
                <c:ptCount val="4"/>
                <c:pt idx="0">
                  <c:v>0.96061349512206762</c:v>
                </c:pt>
                <c:pt idx="1">
                  <c:v>2.7384438681910407E-4</c:v>
                </c:pt>
                <c:pt idx="2">
                  <c:v>3.0005900679873885E-4</c:v>
                </c:pt>
                <c:pt idx="3">
                  <c:v>3.8812601484314563E-2</c:v>
                </c:pt>
              </c:numCache>
            </c:numRef>
          </c:val>
          <c:extLst>
            <c:ext xmlns:c15="http://schemas.microsoft.com/office/drawing/2012/chart" uri="{02D57815-91ED-43cb-92C2-25804820EDAC}">
              <c15:categoryFilterExceptions>
                <c15:categoryFilterException>
                  <c15:sqref>Assets!$B$83</c15:sqref>
                  <c15:spPr xmlns:c15="http://schemas.microsoft.com/office/drawing/2012/chart">
                    <a:solidFill>
                      <a:srgbClr val="FF8080"/>
                    </a:solidFill>
                    <a:ln w="25400">
                      <a:noFill/>
                    </a:ln>
                  </c15:spPr>
                  <c15:bubble3D val="0"/>
                  <c15:dLbl>
                    <c:idx val="3"/>
                    <c:layout>
                      <c:manualLayout>
                        <c:x val="-0.12668339365068357"/>
                        <c:y val="-0.24208675122489726"/>
                      </c:manualLayout>
                    </c:layout>
                    <c:tx>
                      <c:rich>
                        <a:bodyPr/>
                        <a:lstStyle/>
                        <a:p>
                          <a:pPr>
                            <a:defRPr sz="1200" b="1" i="1" u="none" strike="noStrike" baseline="0">
                              <a:solidFill>
                                <a:srgbClr val="000000"/>
                              </a:solidFill>
                              <a:latin typeface="Arial Cyr"/>
                              <a:ea typeface="Arial Cyr"/>
                              <a:cs typeface="Arial Cyr"/>
                            </a:defRPr>
                          </a:pPr>
                          <a:r>
                            <a:rPr lang="uk-UA"/>
                            <a:t>Крім венчурних
4.86%</a:t>
                          </a:r>
                        </a:p>
                      </c:rich>
                    </c:tx>
                    <c:spPr>
                      <a:noFill/>
                      <a:ln w="25400">
                        <a:noFill/>
                      </a:ln>
                    </c:spPr>
                    <c:dLblPos val="bestFit"/>
                    <c:showLegendKey val="1"/>
                    <c:showVal val="0"/>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4633653359646E-3"/>
          <c:y val="3.4934497816593885E-2"/>
          <c:w val="0.9818077030204535"/>
          <c:h val="0.75789157508590288"/>
        </c:manualLayout>
      </c:layout>
      <c:barChart>
        <c:barDir val="col"/>
        <c:grouping val="percentStacked"/>
        <c:varyColors val="0"/>
        <c:ser>
          <c:idx val="0"/>
          <c:order val="0"/>
          <c:tx>
            <c:strRef>
              <c:f>Assets!$A$67</c:f>
              <c:strCache>
                <c:ptCount val="1"/>
                <c:pt idx="0">
                  <c:v>Open-ended</c:v>
                </c:pt>
              </c:strCache>
            </c:strRef>
          </c:tx>
          <c:spPr>
            <a:solidFill>
              <a:srgbClr val="CC99FF"/>
            </a:solidFill>
            <a:ln w="25400">
              <a:noFill/>
            </a:ln>
          </c:spPr>
          <c:invertIfNegative val="0"/>
          <c:dLbls>
            <c:dLbl>
              <c:idx val="0"/>
              <c:layout>
                <c:manualLayout>
                  <c:x val="-8.0785249199744058E-2"/>
                  <c:y val="-2.549155750567543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0270022435944971E-2"/>
                  <c:y val="-2.4687922497612893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1864132014687632E-2"/>
                  <c:y val="-2.2479463356725814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7.5824163146352028E-2"/>
                  <c:y val="-2.8807206617999299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0960355483929432E-2"/>
                  <c:y val="-4.8076710563572003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Assets!$B$66:$E$66</c:f>
              <c:strCache>
                <c:ptCount val="4"/>
                <c:pt idx="0">
                  <c:v>30.09.2015</c:v>
                </c:pt>
                <c:pt idx="1">
                  <c:v>31.12.2015</c:v>
                </c:pt>
                <c:pt idx="2">
                  <c:v>30.06.2016</c:v>
                </c:pt>
                <c:pt idx="3">
                  <c:v>30.09.2016</c:v>
                </c:pt>
              </c:strCache>
            </c:strRef>
          </c:cat>
          <c:val>
            <c:numRef>
              <c:f>Assets!$B$67:$E$67</c:f>
              <c:numCache>
                <c:formatCode>0.00%</c:formatCode>
                <c:ptCount val="4"/>
                <c:pt idx="0">
                  <c:v>5.0871114383583167E-3</c:v>
                </c:pt>
                <c:pt idx="1">
                  <c:v>4.7106009819866687E-3</c:v>
                </c:pt>
                <c:pt idx="2">
                  <c:v>5.8686692081581669E-3</c:v>
                </c:pt>
                <c:pt idx="3">
                  <c:v>6.9527465731678692E-3</c:v>
                </c:pt>
              </c:numCache>
            </c:numRef>
          </c:val>
        </c:ser>
        <c:ser>
          <c:idx val="1"/>
          <c:order val="1"/>
          <c:tx>
            <c:strRef>
              <c:f>Assets!$A$68</c:f>
              <c:strCache>
                <c:ptCount val="1"/>
                <c:pt idx="0">
                  <c:v>Interval</c:v>
                </c:pt>
              </c:strCache>
            </c:strRef>
          </c:tx>
          <c:spPr>
            <a:solidFill>
              <a:srgbClr val="969696"/>
            </a:solidFill>
            <a:ln w="25400">
              <a:noFill/>
            </a:ln>
          </c:spPr>
          <c:invertIfNegative val="0"/>
          <c:dLbls>
            <c:dLbl>
              <c:idx val="0"/>
              <c:layout>
                <c:manualLayout>
                  <c:x val="8.0093166792367262E-2"/>
                  <c:y val="-3.5772346985412387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7.7404327118790833E-2"/>
                  <c:y val="-3.4400314986665674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7.8499183991863883E-2"/>
                  <c:y val="-3.7094279890428725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8.2726769910090106E-2"/>
                  <c:y val="-3.6704205118631449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3622514371465475E-2"/>
                  <c:y val="-6.6927660189202876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Assets!$B$66:$E$66</c:f>
              <c:strCache>
                <c:ptCount val="4"/>
                <c:pt idx="0">
                  <c:v>30.09.2015</c:v>
                </c:pt>
                <c:pt idx="1">
                  <c:v>31.12.2015</c:v>
                </c:pt>
                <c:pt idx="2">
                  <c:v>30.06.2016</c:v>
                </c:pt>
                <c:pt idx="3">
                  <c:v>30.09.2016</c:v>
                </c:pt>
              </c:strCache>
            </c:strRef>
          </c:cat>
          <c:val>
            <c:numRef>
              <c:f>Assets!$B$68:$E$68</c:f>
              <c:numCache>
                <c:formatCode>0.00%</c:formatCode>
                <c:ptCount val="4"/>
                <c:pt idx="0">
                  <c:v>7.7602868458676285E-3</c:v>
                </c:pt>
                <c:pt idx="1">
                  <c:v>8.8337015488705508E-3</c:v>
                </c:pt>
                <c:pt idx="2">
                  <c:v>6.2663677945233127E-3</c:v>
                </c:pt>
                <c:pt idx="3">
                  <c:v>7.6183202274151748E-3</c:v>
                </c:pt>
              </c:numCache>
            </c:numRef>
          </c:val>
        </c:ser>
        <c:ser>
          <c:idx val="2"/>
          <c:order val="2"/>
          <c:tx>
            <c:strRef>
              <c:f>Assets!$A$69</c:f>
              <c:strCache>
                <c:ptCount val="1"/>
                <c:pt idx="0">
                  <c:v>Closed-end (venture excluded), incl.</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Assets!$B$66:$E$66</c:f>
              <c:strCache>
                <c:ptCount val="4"/>
                <c:pt idx="0">
                  <c:v>30.09.2015</c:v>
                </c:pt>
                <c:pt idx="1">
                  <c:v>31.12.2015</c:v>
                </c:pt>
                <c:pt idx="2">
                  <c:v>30.06.2016</c:v>
                </c:pt>
                <c:pt idx="3">
                  <c:v>30.09.2016</c:v>
                </c:pt>
              </c:strCache>
            </c:strRef>
          </c:cat>
          <c:val>
            <c:numRef>
              <c:f>Assets!$B$69:$E$69</c:f>
              <c:numCache>
                <c:formatCode>0.00%</c:formatCode>
                <c:ptCount val="4"/>
                <c:pt idx="0">
                  <c:v>0.98715260171577401</c:v>
                </c:pt>
                <c:pt idx="1">
                  <c:v>0.98564661942023546</c:v>
                </c:pt>
                <c:pt idx="2">
                  <c:v>0.98786496299731852</c:v>
                </c:pt>
                <c:pt idx="3">
                  <c:v>0.98542893319941705</c:v>
                </c:pt>
              </c:numCache>
            </c:numRef>
          </c:val>
        </c:ser>
        <c:dLbls>
          <c:showLegendKey val="0"/>
          <c:showVal val="0"/>
          <c:showCatName val="0"/>
          <c:showSerName val="0"/>
          <c:showPercent val="0"/>
          <c:showBubbleSize val="0"/>
        </c:dLbls>
        <c:gapWidth val="150"/>
        <c:overlap val="100"/>
        <c:axId val="320811744"/>
        <c:axId val="312354416"/>
      </c:barChart>
      <c:catAx>
        <c:axId val="320811744"/>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312354416"/>
        <c:crosses val="autoZero"/>
        <c:auto val="1"/>
        <c:lblAlgn val="ctr"/>
        <c:lblOffset val="100"/>
        <c:tickLblSkip val="1"/>
        <c:tickMarkSkip val="1"/>
        <c:noMultiLvlLbl val="0"/>
      </c:catAx>
      <c:valAx>
        <c:axId val="312354416"/>
        <c:scaling>
          <c:orientation val="minMax"/>
        </c:scaling>
        <c:delete val="1"/>
        <c:axPos val="l"/>
        <c:numFmt formatCode="0%" sourceLinked="1"/>
        <c:majorTickMark val="out"/>
        <c:minorTickMark val="none"/>
        <c:tickLblPos val="nextTo"/>
        <c:crossAx val="320811744"/>
        <c:crosses val="autoZero"/>
        <c:crossBetween val="between"/>
        <c:minorUnit val="0.02"/>
      </c:valAx>
      <c:spPr>
        <a:solidFill>
          <a:srgbClr val="FFFFFF"/>
        </a:solidFill>
        <a:ln w="25400">
          <a:noFill/>
        </a:ln>
      </c:spPr>
    </c:plotArea>
    <c:legend>
      <c:legendPos val="b"/>
      <c:layout>
        <c:manualLayout>
          <c:xMode val="edge"/>
          <c:yMode val="edge"/>
          <c:x val="9.6764840440545896E-2"/>
          <c:y val="0.8611377883564203"/>
          <c:w val="0.86912582323328857"/>
          <c:h val="0.10590597308904048"/>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3475223969497899"/>
          <c:w val="0.87644023869040344"/>
          <c:h val="0.73049898360962295"/>
        </c:manualLayout>
      </c:layout>
      <c:barChart>
        <c:barDir val="col"/>
        <c:grouping val="clustered"/>
        <c:varyColors val="0"/>
        <c:ser>
          <c:idx val="1"/>
          <c:order val="0"/>
          <c:tx>
            <c:strRef>
              <c:f>'Capital Flow in Open-Ended CII'!$B$2</c:f>
              <c:strCache>
                <c:ptCount val="1"/>
                <c:pt idx="0">
                  <c:v>Net inflow/outflow for the period, UAH thsd. (left scale)</c:v>
                </c:pt>
              </c:strCache>
            </c:strRef>
          </c:tx>
          <c:spPr>
            <a:solidFill>
              <a:srgbClr val="33CCCC"/>
            </a:solidFill>
            <a:ln w="25400">
              <a:noFill/>
            </a:ln>
          </c:spPr>
          <c:invertIfNegative val="0"/>
          <c:cat>
            <c:strRef>
              <c:f>'Capital Flow in Open-Ended CII'!$A$3:$A$15</c:f>
              <c:strCache>
                <c:ptCount val="13"/>
                <c:pt idx="0">
                  <c:v>September  '15</c:v>
                </c:pt>
                <c:pt idx="1">
                  <c:v>October '15</c:v>
                </c:pt>
                <c:pt idx="2">
                  <c:v>November '15</c:v>
                </c:pt>
                <c:pt idx="3">
                  <c:v>December '15</c:v>
                </c:pt>
                <c:pt idx="4">
                  <c:v>January  '16</c:v>
                </c:pt>
                <c:pt idx="5">
                  <c:v>February   '16</c:v>
                </c:pt>
                <c:pt idx="6">
                  <c:v>March   '16</c:v>
                </c:pt>
                <c:pt idx="7">
                  <c:v>April '16</c:v>
                </c:pt>
                <c:pt idx="8">
                  <c:v>May  '16</c:v>
                </c:pt>
                <c:pt idx="9">
                  <c:v>June '16</c:v>
                </c:pt>
                <c:pt idx="10">
                  <c:v>July '16</c:v>
                </c:pt>
                <c:pt idx="11">
                  <c:v>August '16</c:v>
                </c:pt>
                <c:pt idx="12">
                  <c:v>September  '16</c:v>
                </c:pt>
              </c:strCache>
            </c:strRef>
          </c:cat>
          <c:val>
            <c:numRef>
              <c:f>'Capital Flow in Open-Ended CII'!$B$3:$B$15</c:f>
              <c:numCache>
                <c:formatCode>#,##0</c:formatCode>
                <c:ptCount val="13"/>
                <c:pt idx="0">
                  <c:v>-519.79690696801424</c:v>
                </c:pt>
                <c:pt idx="1">
                  <c:v>-284.59767997462956</c:v>
                </c:pt>
                <c:pt idx="2">
                  <c:v>24.137752253103656</c:v>
                </c:pt>
                <c:pt idx="3">
                  <c:v>175.05763793162339</c:v>
                </c:pt>
                <c:pt idx="4">
                  <c:v>-119.26593255958375</c:v>
                </c:pt>
                <c:pt idx="5">
                  <c:v>-217.19840537862495</c:v>
                </c:pt>
                <c:pt idx="6">
                  <c:v>-589.85720480087343</c:v>
                </c:pt>
                <c:pt idx="7">
                  <c:v>-562.81882641224024</c:v>
                </c:pt>
                <c:pt idx="8">
                  <c:v>-99.109504320929531</c:v>
                </c:pt>
                <c:pt idx="9">
                  <c:v>-118.43</c:v>
                </c:pt>
                <c:pt idx="10">
                  <c:v>518.72252880659721</c:v>
                </c:pt>
                <c:pt idx="11">
                  <c:v>634.20826215995828</c:v>
                </c:pt>
                <c:pt idx="12">
                  <c:v>-177.36410713108774</c:v>
                </c:pt>
              </c:numCache>
            </c:numRef>
          </c:val>
        </c:ser>
        <c:dLbls>
          <c:showLegendKey val="0"/>
          <c:showVal val="0"/>
          <c:showCatName val="0"/>
          <c:showSerName val="0"/>
          <c:showPercent val="0"/>
          <c:showBubbleSize val="0"/>
        </c:dLbls>
        <c:gapWidth val="150"/>
        <c:axId val="308012656"/>
        <c:axId val="308013216"/>
      </c:barChart>
      <c:lineChart>
        <c:grouping val="standard"/>
        <c:varyColors val="0"/>
        <c:ser>
          <c:idx val="0"/>
          <c:order val="1"/>
          <c:tx>
            <c:strRef>
              <c:f>'Capital Flow in Open-Ended CII'!$C$2</c:f>
              <c:strCache>
                <c:ptCount val="1"/>
                <c:pt idx="0">
                  <c:v>Number of funds on which data for the period are available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'Capital Flow in Open-Ended CII'!$A$3:$A$15</c:f>
              <c:strCache>
                <c:ptCount val="13"/>
                <c:pt idx="0">
                  <c:v>September  '15</c:v>
                </c:pt>
                <c:pt idx="1">
                  <c:v>October '15</c:v>
                </c:pt>
                <c:pt idx="2">
                  <c:v>November '15</c:v>
                </c:pt>
                <c:pt idx="3">
                  <c:v>December '15</c:v>
                </c:pt>
                <c:pt idx="4">
                  <c:v>January  '16</c:v>
                </c:pt>
                <c:pt idx="5">
                  <c:v>February   '16</c:v>
                </c:pt>
                <c:pt idx="6">
                  <c:v>March   '16</c:v>
                </c:pt>
                <c:pt idx="7">
                  <c:v>April '16</c:v>
                </c:pt>
                <c:pt idx="8">
                  <c:v>May  '16</c:v>
                </c:pt>
                <c:pt idx="9">
                  <c:v>June '16</c:v>
                </c:pt>
                <c:pt idx="10">
                  <c:v>July '16</c:v>
                </c:pt>
                <c:pt idx="11">
                  <c:v>August '16</c:v>
                </c:pt>
                <c:pt idx="12">
                  <c:v>September  '16</c:v>
                </c:pt>
              </c:strCache>
            </c:strRef>
          </c:cat>
          <c:val>
            <c:numRef>
              <c:f>'Capital Flow in Open-Ended CII'!$C$3:$C$15</c:f>
              <c:numCache>
                <c:formatCode>General</c:formatCode>
                <c:ptCount val="13"/>
                <c:pt idx="0">
                  <c:v>21</c:v>
                </c:pt>
                <c:pt idx="1">
                  <c:v>24</c:v>
                </c:pt>
                <c:pt idx="2">
                  <c:v>23</c:v>
                </c:pt>
                <c:pt idx="3">
                  <c:v>21</c:v>
                </c:pt>
                <c:pt idx="4">
                  <c:v>21</c:v>
                </c:pt>
                <c:pt idx="5">
                  <c:v>20</c:v>
                </c:pt>
                <c:pt idx="6">
                  <c:v>19</c:v>
                </c:pt>
                <c:pt idx="7">
                  <c:v>19</c:v>
                </c:pt>
                <c:pt idx="8">
                  <c:v>16</c:v>
                </c:pt>
                <c:pt idx="9">
                  <c:v>16</c:v>
                </c:pt>
                <c:pt idx="10">
                  <c:v>18</c:v>
                </c:pt>
                <c:pt idx="11">
                  <c:v>18</c:v>
                </c:pt>
                <c:pt idx="12">
                  <c:v>18</c:v>
                </c:pt>
              </c:numCache>
            </c:numRef>
          </c:val>
          <c:smooth val="0"/>
        </c:ser>
        <c:dLbls>
          <c:showLegendKey val="0"/>
          <c:showVal val="0"/>
          <c:showCatName val="0"/>
          <c:showSerName val="0"/>
          <c:showPercent val="0"/>
          <c:showBubbleSize val="0"/>
        </c:dLbls>
        <c:marker val="1"/>
        <c:smooth val="0"/>
        <c:axId val="308013776"/>
        <c:axId val="308014336"/>
      </c:lineChart>
      <c:catAx>
        <c:axId val="3080126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308013216"/>
        <c:crosses val="autoZero"/>
        <c:auto val="0"/>
        <c:lblAlgn val="ctr"/>
        <c:lblOffset val="0"/>
        <c:tickLblSkip val="1"/>
        <c:tickMarkSkip val="1"/>
        <c:noMultiLvlLbl val="0"/>
      </c:catAx>
      <c:valAx>
        <c:axId val="308013216"/>
        <c:scaling>
          <c:orientation val="minMax"/>
        </c:scaling>
        <c:delete val="0"/>
        <c:axPos val="l"/>
        <c:title>
          <c:tx>
            <c:rich>
              <a:bodyPr rot="0" vert="horz"/>
              <a:lstStyle/>
              <a:p>
                <a:pPr algn="ctr">
                  <a:defRPr sz="1000" b="1" i="0" u="none" strike="noStrike" baseline="0">
                    <a:solidFill>
                      <a:srgbClr val="000000"/>
                    </a:solidFill>
                    <a:latin typeface="Arial"/>
                    <a:ea typeface="Arial"/>
                    <a:cs typeface="Arial"/>
                  </a:defRPr>
                </a:pPr>
                <a:r>
                  <a:rPr lang="en-GB"/>
                  <a:t>UAH thsd.</a:t>
                </a:r>
                <a:endParaRPr lang="uk-UA"/>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308012656"/>
        <c:crosses val="autoZero"/>
        <c:crossBetween val="between"/>
        <c:majorUnit val="250"/>
      </c:valAx>
      <c:catAx>
        <c:axId val="308013776"/>
        <c:scaling>
          <c:orientation val="minMax"/>
        </c:scaling>
        <c:delete val="1"/>
        <c:axPos val="b"/>
        <c:numFmt formatCode="General" sourceLinked="1"/>
        <c:majorTickMark val="out"/>
        <c:minorTickMark val="none"/>
        <c:tickLblPos val="nextTo"/>
        <c:crossAx val="308014336"/>
        <c:crosses val="autoZero"/>
        <c:auto val="0"/>
        <c:lblAlgn val="ctr"/>
        <c:lblOffset val="100"/>
        <c:noMultiLvlLbl val="0"/>
      </c:catAx>
      <c:valAx>
        <c:axId val="308014336"/>
        <c:scaling>
          <c:orientation val="minMax"/>
          <c:max val="25"/>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308013776"/>
        <c:crosses val="max"/>
        <c:crossBetween val="between"/>
        <c:majorUnit val="1"/>
        <c:minorUnit val="1"/>
      </c:valAx>
      <c:spPr>
        <a:solidFill>
          <a:srgbClr val="FFFFFF"/>
        </a:solidFill>
        <a:ln w="25400">
          <a:noFill/>
        </a:ln>
      </c:spPr>
    </c:plotArea>
    <c:legend>
      <c:legendPos val="r"/>
      <c:layout>
        <c:manualLayout>
          <c:xMode val="edge"/>
          <c:yMode val="edge"/>
          <c:x val="6.1277190228672396E-2"/>
          <c:y val="0.90662405180121708"/>
          <c:w val="0.90876638275607713"/>
          <c:h val="5.7694110351590666E-2"/>
        </c:manualLayout>
      </c:layout>
      <c:overlay val="0"/>
      <c:spPr>
        <a:solidFill>
          <a:srgbClr val="FFFFFF"/>
        </a:solidFill>
        <a:ln w="25400">
          <a:noFill/>
        </a:ln>
      </c:spPr>
      <c:txPr>
        <a:bodyPr/>
        <a:lstStyle/>
        <a:p>
          <a:pPr>
            <a:defRPr sz="105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21614579598313E-3"/>
          <c:y val="0.20627806294457693"/>
          <c:w val="0.97084881124832068"/>
          <c:h val="0.75260608164744702"/>
        </c:manualLayout>
      </c:layout>
      <c:barChart>
        <c:barDir val="col"/>
        <c:grouping val="clustered"/>
        <c:varyColors val="0"/>
        <c:ser>
          <c:idx val="1"/>
          <c:order val="0"/>
          <c:tx>
            <c:strRef>
              <c:f>'Capital Flow in Open-Ended CII'!$A$18:$C$18</c:f>
              <c:strCache>
                <c:ptCount val="1"/>
                <c:pt idx="0">
                  <c:v>Net Inflow /Outflow in Open-Ended CII in Q3 2015-2016, UAH thsd.</c:v>
                </c:pt>
              </c:strCache>
            </c:strRef>
          </c:tx>
          <c:spPr>
            <a:solidFill>
              <a:srgbClr val="008080"/>
            </a:solidFill>
            <a:ln w="25400">
              <a:noFill/>
            </a:ln>
          </c:spPr>
          <c:invertIfNegative val="0"/>
          <c:dLbls>
            <c:dLbl>
              <c:idx val="4"/>
              <c:numFmt formatCode="#,##0" sourceLinked="0"/>
              <c:spPr>
                <a:noFill/>
                <a:ln w="25400">
                  <a:noFill/>
                </a:ln>
              </c:spPr>
              <c:txPr>
                <a:bodyPr/>
                <a:lstStyle/>
                <a:p>
                  <a:pPr>
                    <a:defRPr sz="10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CII'!$A$19:$A$23</c:f>
              <c:strCache>
                <c:ptCount val="5"/>
                <c:pt idx="0">
                  <c:v>Q3 2015</c:v>
                </c:pt>
                <c:pt idx="1">
                  <c:v>Q4 2015</c:v>
                </c:pt>
                <c:pt idx="2">
                  <c:v>Q1 2016</c:v>
                </c:pt>
                <c:pt idx="3">
                  <c:v>Q2 2016</c:v>
                </c:pt>
                <c:pt idx="4">
                  <c:v>Q3 2016</c:v>
                </c:pt>
              </c:strCache>
            </c:strRef>
          </c:cat>
          <c:val>
            <c:numRef>
              <c:f>'Capital Flow in Open-Ended CII'!$B$19:$B$23</c:f>
              <c:numCache>
                <c:formatCode>#,##0</c:formatCode>
                <c:ptCount val="5"/>
                <c:pt idx="0">
                  <c:v>-1462.4682663625786</c:v>
                </c:pt>
                <c:pt idx="1">
                  <c:v>-85.402289789902511</c:v>
                </c:pt>
                <c:pt idx="2">
                  <c:v>-926.32154273908213</c:v>
                </c:pt>
                <c:pt idx="3">
                  <c:v>-780.35833073316985</c:v>
                </c:pt>
                <c:pt idx="4">
                  <c:v>975.56668383546764</c:v>
                </c:pt>
              </c:numCache>
            </c:numRef>
          </c:val>
        </c:ser>
        <c:dLbls>
          <c:showLegendKey val="0"/>
          <c:showVal val="0"/>
          <c:showCatName val="0"/>
          <c:showSerName val="0"/>
          <c:showPercent val="0"/>
          <c:showBubbleSize val="0"/>
        </c:dLbls>
        <c:gapWidth val="130"/>
        <c:axId val="308017136"/>
        <c:axId val="308017696"/>
      </c:barChart>
      <c:catAx>
        <c:axId val="308017136"/>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000" b="1" i="1" u="none" strike="noStrike" baseline="0">
                <a:solidFill>
                  <a:srgbClr val="000000"/>
                </a:solidFill>
                <a:latin typeface="Arial"/>
                <a:ea typeface="Arial"/>
                <a:cs typeface="Arial"/>
              </a:defRPr>
            </a:pPr>
            <a:endParaRPr lang="uk-UA"/>
          </a:p>
        </c:txPr>
        <c:crossAx val="308017696"/>
        <c:crossesAt val="0"/>
        <c:auto val="0"/>
        <c:lblAlgn val="ctr"/>
        <c:lblOffset val="0"/>
        <c:tickLblSkip val="1"/>
        <c:tickMarkSkip val="1"/>
        <c:noMultiLvlLbl val="0"/>
      </c:catAx>
      <c:valAx>
        <c:axId val="308017696"/>
        <c:scaling>
          <c:orientation val="minMax"/>
        </c:scaling>
        <c:delete val="1"/>
        <c:axPos val="l"/>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Arial"/>
                    <a:ea typeface="Arial"/>
                    <a:cs typeface="Arial"/>
                  </a:defRPr>
                </a:pPr>
                <a:r>
                  <a:rPr lang="en-GB" sz="1000" b="1" i="0" baseline="0">
                    <a:effectLst/>
                  </a:rPr>
                  <a:t>UAH thsd</a:t>
                </a:r>
                <a:r>
                  <a:rPr lang="uk-UA" sz="1000"/>
                  <a:t>.</a:t>
                </a:r>
              </a:p>
            </c:rich>
          </c:tx>
          <c:layout>
            <c:manualLayout>
              <c:xMode val="edge"/>
              <c:yMode val="edge"/>
              <c:x val="9.3349157858000006E-3"/>
              <c:y val="1.9230738359539919E-2"/>
            </c:manualLayout>
          </c:layout>
          <c:overlay val="0"/>
          <c:spPr>
            <a:noFill/>
            <a:ln w="25400">
              <a:noFill/>
            </a:ln>
          </c:spPr>
        </c:title>
        <c:numFmt formatCode="#,##0" sourceLinked="1"/>
        <c:majorTickMark val="out"/>
        <c:minorTickMark val="none"/>
        <c:tickLblPos val="nextTo"/>
        <c:crossAx val="308017136"/>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89672590308957E-2"/>
          <c:y val="4.5333451389196325E-2"/>
          <c:w val="0.96896633297946944"/>
          <c:h val="0.65600170833778215"/>
        </c:manualLayout>
      </c:layout>
      <c:barChart>
        <c:barDir val="col"/>
        <c:grouping val="percentStacked"/>
        <c:varyColors val="0"/>
        <c:ser>
          <c:idx val="0"/>
          <c:order val="0"/>
          <c:tx>
            <c:strRef>
              <c:f>Investors!$B$15:$B$16</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(Investors!$A$17:$A$21,Investors!$A$23)</c:f>
              <c:strCache>
                <c:ptCount val="6"/>
                <c:pt idx="0">
                  <c:v>Open-ended</c:v>
                </c:pt>
                <c:pt idx="1">
                  <c:v>Interval</c:v>
                </c:pt>
                <c:pt idx="2">
                  <c:v>Closed-end (venture excluded), incl.:</c:v>
                </c:pt>
                <c:pt idx="3">
                  <c:v>with public issue</c:v>
                </c:pt>
                <c:pt idx="4">
                  <c:v>with private issue</c:v>
                </c:pt>
                <c:pt idx="5">
                  <c:v>Venture</c:v>
                </c:pt>
              </c:strCache>
            </c:strRef>
          </c:cat>
          <c:val>
            <c:numRef>
              <c:f>(Investors!$B$17:$B$21,Investors!$B$23)</c:f>
              <c:numCache>
                <c:formatCode>0.00%</c:formatCode>
                <c:ptCount val="6"/>
                <c:pt idx="0">
                  <c:v>0.10607707118011997</c:v>
                </c:pt>
                <c:pt idx="1">
                  <c:v>0.15618662226813099</c:v>
                </c:pt>
                <c:pt idx="2">
                  <c:v>0.4174357314331239</c:v>
                </c:pt>
                <c:pt idx="3">
                  <c:v>0.41864194722009757</c:v>
                </c:pt>
                <c:pt idx="4">
                  <c:v>0.41683249376794096</c:v>
                </c:pt>
                <c:pt idx="5">
                  <c:v>0.72634032992123021</c:v>
                </c:pt>
              </c:numCache>
            </c:numRef>
          </c:val>
        </c:ser>
        <c:ser>
          <c:idx val="1"/>
          <c:order val="1"/>
          <c:tx>
            <c:strRef>
              <c:f>Investors!$C$15:$C$16</c:f>
              <c:strCache>
                <c:ptCount val="2"/>
                <c:pt idx="0">
                  <c:v>Legal Entities</c:v>
                </c:pt>
                <c:pt idx="1">
                  <c:v>non-residents</c:v>
                </c:pt>
              </c:strCache>
            </c:strRef>
          </c:tx>
          <c:spPr>
            <a:solidFill>
              <a:srgbClr val="FF99CC"/>
            </a:solidFill>
            <a:ln w="25400">
              <a:noFill/>
            </a:ln>
          </c:spPr>
          <c:invertIfNegative val="0"/>
          <c:dLbls>
            <c:dLbl>
              <c:idx val="1"/>
              <c:layout>
                <c:manualLayout>
                  <c:x val="-7.3561658615786604E-2"/>
                  <c:y val="-1.6344562332847465E-2"/>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660066"/>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(Investors!$A$17:$A$21,Investors!$A$23)</c:f>
              <c:strCache>
                <c:ptCount val="6"/>
                <c:pt idx="0">
                  <c:v>Open-ended</c:v>
                </c:pt>
                <c:pt idx="1">
                  <c:v>Interval</c:v>
                </c:pt>
                <c:pt idx="2">
                  <c:v>Closed-end (venture excluded), incl.:</c:v>
                </c:pt>
                <c:pt idx="3">
                  <c:v>with public issue</c:v>
                </c:pt>
                <c:pt idx="4">
                  <c:v>with private issue</c:v>
                </c:pt>
                <c:pt idx="5">
                  <c:v>Venture</c:v>
                </c:pt>
              </c:strCache>
            </c:strRef>
          </c:cat>
          <c:val>
            <c:numRef>
              <c:f>(Investors!$C$17:$C$21,Investors!$C$23)</c:f>
              <c:numCache>
                <c:formatCode>0.00%</c:formatCode>
                <c:ptCount val="6"/>
                <c:pt idx="0">
                  <c:v>0.16463708394468546</c:v>
                </c:pt>
                <c:pt idx="1">
                  <c:v>1.1574552376722178E-2</c:v>
                </c:pt>
                <c:pt idx="2">
                  <c:v>0.17927242829674217</c:v>
                </c:pt>
                <c:pt idx="3">
                  <c:v>0.48669956973700301</c:v>
                </c:pt>
                <c:pt idx="4">
                  <c:v>2.5525782780181187E-2</c:v>
                </c:pt>
                <c:pt idx="5">
                  <c:v>0.20189888297176364</c:v>
                </c:pt>
              </c:numCache>
            </c:numRef>
          </c:val>
        </c:ser>
        <c:ser>
          <c:idx val="2"/>
          <c:order val="2"/>
          <c:tx>
            <c:strRef>
              <c:f>Investors!$D$15:$D$16</c:f>
              <c:strCache>
                <c:ptCount val="2"/>
                <c:pt idx="0">
                  <c:v>Natural Persons</c:v>
                </c:pt>
                <c:pt idx="1">
                  <c:v>residents</c:v>
                </c:pt>
              </c:strCache>
            </c:strRef>
          </c:tx>
          <c:spPr>
            <a:solidFill>
              <a:srgbClr val="99CCFF"/>
            </a:solidFill>
            <a:ln w="25400">
              <a:noFill/>
            </a:ln>
          </c:spPr>
          <c:invertIfNegative val="0"/>
          <c:dLbls>
            <c:dLbl>
              <c:idx val="3"/>
              <c:layout>
                <c:manualLayout>
                  <c:x val="-7.016081836634161E-2"/>
                  <c:y val="-3.7309963908229273E-3"/>
                </c:manualLayout>
              </c:layout>
              <c:numFmt formatCode="0.0%" sourceLinked="0"/>
              <c:spPr>
                <a:noFill/>
                <a:ln w="25400">
                  <a:noFill/>
                </a:ln>
              </c:spPr>
              <c:txPr>
                <a:bodyPr/>
                <a:lstStyle/>
                <a:p>
                  <a:pPr>
                    <a:defRPr sz="1000" b="1" i="0" u="none" strike="noStrike" baseline="0">
                      <a:solidFill>
                        <a:srgbClr val="333399"/>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3399"/>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(Investors!$A$17:$A$21,Investors!$A$23)</c:f>
              <c:strCache>
                <c:ptCount val="6"/>
                <c:pt idx="0">
                  <c:v>Open-ended</c:v>
                </c:pt>
                <c:pt idx="1">
                  <c:v>Interval</c:v>
                </c:pt>
                <c:pt idx="2">
                  <c:v>Closed-end (venture excluded), incl.:</c:v>
                </c:pt>
                <c:pt idx="3">
                  <c:v>with public issue</c:v>
                </c:pt>
                <c:pt idx="4">
                  <c:v>with private issue</c:v>
                </c:pt>
                <c:pt idx="5">
                  <c:v>Venture</c:v>
                </c:pt>
              </c:strCache>
            </c:strRef>
          </c:cat>
          <c:val>
            <c:numRef>
              <c:f>(Investors!$D$17:$D$21,Investors!$D$23)</c:f>
              <c:numCache>
                <c:formatCode>0.00%</c:formatCode>
                <c:ptCount val="6"/>
                <c:pt idx="0">
                  <c:v>0.72673020859549609</c:v>
                </c:pt>
                <c:pt idx="1">
                  <c:v>0.83186389395656046</c:v>
                </c:pt>
                <c:pt idx="2">
                  <c:v>0.39840457415045377</c:v>
                </c:pt>
                <c:pt idx="3">
                  <c:v>8.0073613663958682E-2</c:v>
                </c:pt>
                <c:pt idx="4">
                  <c:v>0.55760430228627944</c:v>
                </c:pt>
                <c:pt idx="5">
                  <c:v>7.0943979587984096E-2</c:v>
                </c:pt>
              </c:numCache>
            </c:numRef>
          </c:val>
        </c:ser>
        <c:ser>
          <c:idx val="3"/>
          <c:order val="3"/>
          <c:tx>
            <c:strRef>
              <c:f>Investors!$E$15:$E$16</c:f>
              <c:strCache>
                <c:ptCount val="2"/>
                <c:pt idx="0">
                  <c:v>Natural Persons</c:v>
                </c:pt>
                <c:pt idx="1">
                  <c:v>non-residents</c:v>
                </c:pt>
              </c:strCache>
            </c:strRef>
          </c:tx>
          <c:spPr>
            <a:solidFill>
              <a:srgbClr val="CC99FF"/>
            </a:solidFill>
            <a:ln w="25400">
              <a:noFill/>
            </a:ln>
          </c:spPr>
          <c:invertIfNegative val="0"/>
          <c:cat>
            <c:strRef>
              <c:f>(Investors!$A$17:$A$21,Investors!$A$23)</c:f>
              <c:strCache>
                <c:ptCount val="6"/>
                <c:pt idx="0">
                  <c:v>Open-ended</c:v>
                </c:pt>
                <c:pt idx="1">
                  <c:v>Interval</c:v>
                </c:pt>
                <c:pt idx="2">
                  <c:v>Closed-end (venture excluded), incl.:</c:v>
                </c:pt>
                <c:pt idx="3">
                  <c:v>with public issue</c:v>
                </c:pt>
                <c:pt idx="4">
                  <c:v>with private issue</c:v>
                </c:pt>
                <c:pt idx="5">
                  <c:v>Venture</c:v>
                </c:pt>
              </c:strCache>
            </c:strRef>
          </c:cat>
          <c:val>
            <c:numRef>
              <c:f>(Investors!$E$17:$E$21,Investors!$E$23)</c:f>
              <c:numCache>
                <c:formatCode>0.00%</c:formatCode>
                <c:ptCount val="6"/>
                <c:pt idx="0">
                  <c:v>2.555636279698438E-3</c:v>
                </c:pt>
                <c:pt idx="1">
                  <c:v>3.7493139858633013E-4</c:v>
                </c:pt>
                <c:pt idx="2">
                  <c:v>4.8872661196799425E-3</c:v>
                </c:pt>
                <c:pt idx="3">
                  <c:v>1.4584869378940843E-2</c:v>
                </c:pt>
                <c:pt idx="4">
                  <c:v>3.7421165598170362E-5</c:v>
                </c:pt>
                <c:pt idx="5">
                  <c:v>8.1680751902209843E-4</c:v>
                </c:pt>
              </c:numCache>
            </c:numRef>
          </c:val>
        </c:ser>
        <c:dLbls>
          <c:showLegendKey val="0"/>
          <c:showVal val="0"/>
          <c:showCatName val="0"/>
          <c:showSerName val="0"/>
          <c:showPercent val="0"/>
          <c:showBubbleSize val="0"/>
        </c:dLbls>
        <c:gapWidth val="150"/>
        <c:overlap val="100"/>
        <c:axId val="282892224"/>
        <c:axId val="282892784"/>
      </c:barChart>
      <c:catAx>
        <c:axId val="282892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282892784"/>
        <c:crosses val="autoZero"/>
        <c:auto val="1"/>
        <c:lblAlgn val="ctr"/>
        <c:lblOffset val="100"/>
        <c:tickLblSkip val="1"/>
        <c:tickMarkSkip val="1"/>
        <c:noMultiLvlLbl val="0"/>
      </c:catAx>
      <c:valAx>
        <c:axId val="282892784"/>
        <c:scaling>
          <c:orientation val="minMax"/>
        </c:scaling>
        <c:delete val="1"/>
        <c:axPos val="l"/>
        <c:numFmt formatCode="0%" sourceLinked="1"/>
        <c:majorTickMark val="out"/>
        <c:minorTickMark val="none"/>
        <c:tickLblPos val="nextTo"/>
        <c:crossAx val="282892224"/>
        <c:crosses val="autoZero"/>
        <c:crossBetween val="between"/>
      </c:valAx>
      <c:spPr>
        <a:solidFill>
          <a:srgbClr val="FFFFFF"/>
        </a:solidFill>
        <a:ln w="25400">
          <a:noFill/>
        </a:ln>
      </c:spPr>
    </c:plotArea>
    <c:legend>
      <c:legendPos val="b"/>
      <c:layout>
        <c:manualLayout>
          <c:xMode val="edge"/>
          <c:yMode val="edge"/>
          <c:x val="0.13333768776614593"/>
          <c:y val="0.8766027503615974"/>
          <c:w val="0.78367267878700519"/>
          <c:h val="0.11260861075285915"/>
        </c:manualLayout>
      </c:layout>
      <c:overlay val="0"/>
      <c:spPr>
        <a:solidFill>
          <a:srgbClr val="FFFFFF"/>
        </a:solidFill>
        <a:ln w="25400">
          <a:noFill/>
        </a:ln>
      </c:spPr>
      <c:txPr>
        <a:bodyPr/>
        <a:lstStyle/>
        <a:p>
          <a:pPr>
            <a:defRPr sz="101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GB"/>
              <a:t>Interval CII</a:t>
            </a:r>
            <a:endParaRPr lang="uk-UA"/>
          </a:p>
        </c:rich>
      </c:tx>
      <c:layout>
        <c:manualLayout>
          <c:xMode val="edge"/>
          <c:yMode val="edge"/>
          <c:x val="0.39801052490161576"/>
          <c:y val="1.3544020070496281E-2"/>
        </c:manualLayout>
      </c:layout>
      <c:overlay val="0"/>
      <c:spPr>
        <a:noFill/>
        <a:ln w="25400">
          <a:noFill/>
        </a:ln>
      </c:spPr>
    </c:title>
    <c:autoTitleDeleted val="0"/>
    <c:plotArea>
      <c:layout>
        <c:manualLayout>
          <c:layoutTarget val="inner"/>
          <c:xMode val="edge"/>
          <c:yMode val="edge"/>
          <c:x val="0.15846472767755365"/>
          <c:y val="0.15799603093365353"/>
          <c:w val="0.62103691276636797"/>
          <c:h val="0.69875790799031923"/>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00B050"/>
              </a:solidFill>
              <a:ln w="25400">
                <a:noFill/>
              </a:ln>
            </c:spPr>
          </c:dPt>
          <c:dPt>
            <c:idx val="3"/>
            <c:bubble3D val="0"/>
            <c:spPr>
              <a:solidFill>
                <a:srgbClr val="7030A0"/>
              </a:solidFill>
              <a:ln w="25400">
                <a:noFill/>
              </a:ln>
            </c:spPr>
          </c:dPt>
          <c:dPt>
            <c:idx val="4"/>
            <c:bubble3D val="0"/>
            <c:spPr>
              <a:solidFill>
                <a:schemeClr val="accent2">
                  <a:lumMod val="60000"/>
                  <a:lumOff val="40000"/>
                </a:schemeClr>
              </a:solidFill>
              <a:ln w="25400">
                <a:noFill/>
              </a:ln>
            </c:spPr>
          </c:dPt>
          <c:dPt>
            <c:idx val="5"/>
            <c:bubble3D val="0"/>
            <c:spPr>
              <a:solidFill>
                <a:srgbClr val="FFFF00"/>
              </a:solidFill>
              <a:ln w="25400">
                <a:noFill/>
              </a:ln>
            </c:spPr>
          </c:dPt>
          <c:dLbls>
            <c:dLbl>
              <c:idx val="0"/>
              <c:layout>
                <c:manualLayout>
                  <c:x val="0.10569613805042133"/>
                  <c:y val="0.174582978743613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11431849162930212"/>
                  <c:y val="-0.1620056689823743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5.5222473372549506E-3"/>
                  <c:y val="-2.294330024018208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15:layout/>
                </c:ext>
              </c:extLst>
            </c:dLbl>
            <c:dLbl>
              <c:idx val="3"/>
              <c:layout>
                <c:manualLayout>
                  <c:x val="-1.2269938650306374E-3"/>
                  <c:y val="5.3619776987079756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1.2269245068205553E-3"/>
                  <c:y val="5.844331514429439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0.18008613836200868"/>
                  <c:y val="-1.0287224827180095E-2"/>
                </c:manualLayout>
              </c:layout>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000000"/>
                        </a:solidFill>
                        <a:latin typeface="Arial Cyr"/>
                        <a:ea typeface="Arial Cyr"/>
                        <a:cs typeface="Arial Cyr"/>
                      </a:defRPr>
                    </a:pPr>
                    <a:r>
                      <a:rPr lang="en-US" i="1"/>
                      <a:t>Securities</a:t>
                    </a:r>
                    <a:r>
                      <a:rPr lang="en-US" i="1" baseline="0"/>
                      <a:t>
73.9%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6"/>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dLbl>
              <c:idx val="7"/>
              <c:layout>
                <c:manualLayout>
                  <c:x val="-0.15354646313382608"/>
                  <c:y val="-1.0141750198927404E-2"/>
                </c:manualLayout>
              </c:layout>
              <c:tx>
                <c:rich>
                  <a:bodyPr/>
                  <a:lstStyle/>
                  <a:p>
                    <a:pPr>
                      <a:defRPr sz="1400" b="0" i="1" u="none" strike="noStrike" baseline="0">
                        <a:solidFill>
                          <a:srgbClr val="000000"/>
                        </a:solidFill>
                        <a:latin typeface="Arial Cyr"/>
                        <a:ea typeface="Arial Cyr"/>
                        <a:cs typeface="Arial Cyr"/>
                      </a:defRPr>
                    </a:pPr>
                    <a:r>
                      <a:rPr lang="uk-UA"/>
                      <a:t>Цінні папери
69.85%</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layout>
                <c:manualLayout>
                  <c:x val="-0.17724480203774268"/>
                  <c:y val="3.2448377581120935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Type'!$D$4:$D$8</c:f>
              <c:strCache>
                <c:ptCount val="5"/>
                <c:pt idx="0">
                  <c:v>Other assets (incl. receivables)</c:v>
                </c:pt>
                <c:pt idx="1">
                  <c:v>Cash and bank deposits</c:v>
                </c:pt>
                <c:pt idx="2">
                  <c:v>OVDP (State bonds)</c:v>
                </c:pt>
                <c:pt idx="3">
                  <c:v>Equities</c:v>
                </c:pt>
                <c:pt idx="4">
                  <c:v>Corporate bonds</c:v>
                </c:pt>
              </c:strCache>
            </c:strRef>
          </c:cat>
          <c:val>
            <c:numRef>
              <c:f>'Asset Structure_CII Type'!$E$4:$E$8</c:f>
              <c:numCache>
                <c:formatCode>0.0%</c:formatCode>
                <c:ptCount val="5"/>
                <c:pt idx="0">
                  <c:v>0.13517704497983143</c:v>
                </c:pt>
                <c:pt idx="1">
                  <c:v>0.12615586202276852</c:v>
                </c:pt>
                <c:pt idx="2">
                  <c:v>0.33746874093106649</c:v>
                </c:pt>
                <c:pt idx="3">
                  <c:v>0.38729444755019626</c:v>
                </c:pt>
                <c:pt idx="4">
                  <c:v>1.3903904516137244E-2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GB" sz="1600"/>
              <a:t>Closed-end CII - public issue</a:t>
            </a:r>
            <a:endParaRPr lang="uk-UA" sz="1600"/>
          </a:p>
        </c:rich>
      </c:tx>
      <c:layout>
        <c:manualLayout>
          <c:xMode val="edge"/>
          <c:yMode val="edge"/>
          <c:x val="0.22693008568585299"/>
          <c:y val="5.7117113634118158E-2"/>
        </c:manualLayout>
      </c:layout>
      <c:overlay val="0"/>
      <c:spPr>
        <a:noFill/>
        <a:ln w="25400">
          <a:noFill/>
        </a:ln>
      </c:spPr>
    </c:title>
    <c:autoTitleDeleted val="0"/>
    <c:plotArea>
      <c:layout>
        <c:manualLayout>
          <c:layoutTarget val="inner"/>
          <c:xMode val="edge"/>
          <c:yMode val="edge"/>
          <c:x val="1.46461204426887E-2"/>
          <c:y val="0.23557783591290046"/>
          <c:w val="0.65627626256316585"/>
          <c:h val="0.64379035271982166"/>
        </c:manualLayout>
      </c:layout>
      <c:ofPieChart>
        <c:ofPieType val="bar"/>
        <c:varyColors val="1"/>
        <c:ser>
          <c:idx val="0"/>
          <c:order val="0"/>
          <c:spPr>
            <a:ln w="25400">
              <a:noFill/>
            </a:ln>
          </c:spPr>
          <c:explosion val="8"/>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FF99CC"/>
              </a:solidFill>
              <a:ln w="25400">
                <a:noFill/>
              </a:ln>
            </c:spPr>
          </c:dPt>
          <c:dPt>
            <c:idx val="7"/>
            <c:bubble3D val="0"/>
            <c:spPr>
              <a:solidFill>
                <a:schemeClr val="accent4">
                  <a:lumMod val="20000"/>
                  <a:lumOff val="80000"/>
                </a:schemeClr>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6.4090821235560013E-3"/>
                  <c:y val="0.2017648878178279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1345642686977387"/>
                  <c:y val="1.993655252995178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2"/>
              <c:layout>
                <c:manualLayout>
                  <c:x val="-9.8148341209768786E-2"/>
                  <c:y val="-1.035155998298903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3.4793022784941003E-3"/>
                  <c:y val="-6.8272184062098673E-2"/>
                </c:manualLayout>
              </c:layout>
              <c:showLegendKey val="1"/>
              <c:showVal val="1"/>
              <c:showCatName val="1"/>
              <c:showSerName val="0"/>
              <c:showPercent val="0"/>
              <c:showBubbleSize val="0"/>
              <c:extLst>
                <c:ext xmlns:c15="http://schemas.microsoft.com/office/drawing/2012/chart" uri="{CE6537A1-D6FC-4f65-9D91-7224C49458BB}"/>
              </c:extLst>
            </c:dLbl>
            <c:dLbl>
              <c:idx val="4"/>
              <c:layout>
                <c:manualLayout>
                  <c:x val="1.3425431791047647E-7"/>
                  <c:y val="-2.3025678491219418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1.8514120461187967E-3"/>
                  <c:y val="-1.366569154305803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3.6073303612185231E-3"/>
                  <c:y val="-1.909438079650845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3.7029729415363143E-3"/>
                  <c:y val="0.1315375164847439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0.16353995872948859"/>
                  <c:y val="-5.3481449025091176E-5"/>
                </c:manualLayout>
              </c:layout>
              <c:tx>
                <c:rich>
                  <a:bodyPr/>
                  <a:lstStyle/>
                  <a:p>
                    <a:r>
                      <a:rPr lang="en-US" i="1"/>
                      <a:t>Securities </a:t>
                    </a:r>
                    <a:fld id="{736970FD-BEE1-47F3-993B-00EC3370CFB8}" type="VALUE">
                      <a:rPr lang="en-US"/>
                      <a:pPr/>
                      <a:t>[ЗНАЧЕНИЕ]</a:t>
                    </a:fld>
                    <a:endParaRPr lang="en-US" i="1"/>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layout>
                <c:manualLayout>
                  <c:x val="-0.19694419674435454"/>
                  <c:y val="1.840126980854060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a:t>Цінні папери</a:t>
                    </a:r>
                    <a:r>
                      <a:rPr lang="uk-UA" i="1" baseline="0"/>
                      <a:t>
18.0%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Type'!$G$4:$G$11</c:f>
              <c:strCache>
                <c:ptCount val="8"/>
                <c:pt idx="0">
                  <c:v>Other assets (incl. receivables)</c:v>
                </c:pt>
                <c:pt idx="1">
                  <c:v>Real estate</c:v>
                </c:pt>
                <c:pt idx="2">
                  <c:v>Cash and bank deposits</c:v>
                </c:pt>
                <c:pt idx="3">
                  <c:v>Bank metals</c:v>
                </c:pt>
                <c:pt idx="4">
                  <c:v>OVDP (State bonds)</c:v>
                </c:pt>
                <c:pt idx="5">
                  <c:v>Equities</c:v>
                </c:pt>
                <c:pt idx="6">
                  <c:v>Corporate bonds</c:v>
                </c:pt>
                <c:pt idx="7">
                  <c:v>Promissory notes</c:v>
                </c:pt>
              </c:strCache>
            </c:strRef>
          </c:cat>
          <c:val>
            <c:numRef>
              <c:f>'Asset Structure_CII Type'!$H$4:$H$11</c:f>
              <c:numCache>
                <c:formatCode>0.0%</c:formatCode>
                <c:ptCount val="8"/>
                <c:pt idx="0">
                  <c:v>0.6888983558023134</c:v>
                </c:pt>
                <c:pt idx="1">
                  <c:v>2.6172962160338747E-3</c:v>
                </c:pt>
                <c:pt idx="2">
                  <c:v>0.1276512088370991</c:v>
                </c:pt>
                <c:pt idx="3">
                  <c:v>1.2305974969622003E-3</c:v>
                </c:pt>
                <c:pt idx="4">
                  <c:v>4.7244721628100735E-2</c:v>
                </c:pt>
                <c:pt idx="5">
                  <c:v>0.11042439740309533</c:v>
                </c:pt>
                <c:pt idx="6">
                  <c:v>1.8089058011870301E-2</c:v>
                </c:pt>
                <c:pt idx="7">
                  <c:v>3.8443646045253251E-3</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GB"/>
              <a:t>Open-ended CII</a:t>
            </a:r>
            <a:endParaRPr lang="uk-UA"/>
          </a:p>
        </c:rich>
      </c:tx>
      <c:layout>
        <c:manualLayout>
          <c:xMode val="edge"/>
          <c:yMode val="edge"/>
          <c:x val="0.42515778472278593"/>
          <c:y val="1.0940830382779333E-2"/>
        </c:manualLayout>
      </c:layout>
      <c:overlay val="0"/>
      <c:spPr>
        <a:noFill/>
        <a:ln w="25400">
          <a:noFill/>
        </a:ln>
      </c:spPr>
    </c:title>
    <c:autoTitleDeleted val="0"/>
    <c:plotArea>
      <c:layout>
        <c:manualLayout>
          <c:layoutTarget val="inner"/>
          <c:xMode val="edge"/>
          <c:yMode val="edge"/>
          <c:x val="3.4218019245970413E-2"/>
          <c:y val="0.17999489050915429"/>
          <c:w val="0.64830842087894902"/>
          <c:h val="0.69477631672763707"/>
        </c:manualLayout>
      </c:layout>
      <c:ofPieChart>
        <c:ofPieType val="bar"/>
        <c:varyColors val="1"/>
        <c:ser>
          <c:idx val="0"/>
          <c:order val="0"/>
          <c:tx>
            <c:strRef>
              <c:f>'Asset Structure_CII Type'!$A$3:$B$3</c:f>
              <c:strCache>
                <c:ptCount val="1"/>
                <c:pt idx="0">
                  <c:v>Open-ended CII</c:v>
                </c:pt>
              </c:strCache>
            </c:strRef>
          </c:tx>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FF00"/>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1.6059268115485054E-2"/>
                  <c:y val="6.0675986085913312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4.42230260015014E-3"/>
                  <c:y val="-0.2680450967327644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9177582332904569"/>
                  <c:y val="-6.194106562164242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1.2815722538525353E-3"/>
                  <c:y val="-3.671172740575567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3.8456780282238078E-3"/>
                  <c:y val="-2.169558451211297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1.2815722538525387E-3"/>
                  <c:y val="4.4219682716651595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0.20352647360414383"/>
                  <c:y val="-1.5440452192175021E-2"/>
                </c:manualLayout>
              </c:layout>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000000"/>
                        </a:solidFill>
                        <a:latin typeface="Arial Cyr"/>
                        <a:ea typeface="Arial Cyr"/>
                        <a:cs typeface="Arial Cyr"/>
                      </a:defRPr>
                    </a:pPr>
                    <a:r>
                      <a:rPr lang="en-US" i="1"/>
                      <a:t>Securities</a:t>
                    </a:r>
                    <a:r>
                      <a:rPr lang="en-US" i="1" baseline="0"/>
                      <a:t>
</a:t>
                    </a:r>
                    <a:fld id="{A619F39D-6267-4C85-A070-46C3C13394DA}" type="VALUE">
                      <a:rPr lang="en-US"/>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000000"/>
                          </a:solidFill>
                          <a:latin typeface="Arial Cyr"/>
                          <a:ea typeface="Arial Cyr"/>
                          <a:cs typeface="Arial Cyr"/>
                        </a:defRPr>
                      </a:pPr>
                      <a:t>[ЗНАЧЕНИЕ]</a:t>
                    </a:fld>
                    <a:endParaRPr lang="en-US" i="1" baseline="0"/>
                  </a:p>
                </c:rich>
              </c:tx>
              <c:numFmt formatCode="0.0%" sourceLinked="0"/>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7"/>
              <c:delete val="1"/>
              <c:extLst>
                <c:ext xmlns:c15="http://schemas.microsoft.com/office/drawing/2012/chart" uri="{CE6537A1-D6FC-4f65-9D91-7224C49458BB}"/>
              </c:extLst>
            </c:dLbl>
            <c:dLbl>
              <c:idx val="8"/>
              <c:layout>
                <c:manualLayout>
                  <c:x val="-0.18709442595825834"/>
                  <c:y val="1.7637350503841281E-3"/>
                </c:manualLayout>
              </c:layout>
              <c:tx>
                <c:rich>
                  <a:bodyPr/>
                  <a:lstStyle/>
                  <a:p>
                    <a:pPr>
                      <a:defRPr sz="1400" b="0" i="1" u="none" strike="noStrike" baseline="0">
                        <a:solidFill>
                          <a:srgbClr val="000000"/>
                        </a:solidFill>
                        <a:latin typeface="Arial Cyr"/>
                        <a:ea typeface="Arial Cyr"/>
                        <a:cs typeface="Arial Cyr"/>
                      </a:defRPr>
                    </a:pPr>
                    <a:r>
                      <a:rPr lang="uk-UA"/>
                      <a:t>Цінні папери
69.2%</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Type'!$A$4:$A$9</c:f>
              <c:strCache>
                <c:ptCount val="6"/>
                <c:pt idx="0">
                  <c:v>Other assets (incl. receivables)</c:v>
                </c:pt>
                <c:pt idx="1">
                  <c:v>Cash and bank deposits</c:v>
                </c:pt>
                <c:pt idx="2">
                  <c:v>Bank metals</c:v>
                </c:pt>
                <c:pt idx="3">
                  <c:v>OVDP (State bonds)</c:v>
                </c:pt>
                <c:pt idx="4">
                  <c:v>Equities</c:v>
                </c:pt>
                <c:pt idx="5">
                  <c:v>Corporate bonds</c:v>
                </c:pt>
              </c:strCache>
            </c:strRef>
          </c:cat>
          <c:val>
            <c:numRef>
              <c:f>'Asset Structure_CII Type'!$B$4:$B$9</c:f>
              <c:numCache>
                <c:formatCode>0.0%</c:formatCode>
                <c:ptCount val="6"/>
                <c:pt idx="0">
                  <c:v>5.4292011694765073E-2</c:v>
                </c:pt>
                <c:pt idx="1">
                  <c:v>0.24408411348154291</c:v>
                </c:pt>
                <c:pt idx="2">
                  <c:v>9.9997156260609298E-3</c:v>
                </c:pt>
                <c:pt idx="3">
                  <c:v>0.28956821604103228</c:v>
                </c:pt>
                <c:pt idx="4">
                  <c:v>0.39212824404915736</c:v>
                </c:pt>
                <c:pt idx="5">
                  <c:v>9.9276991074414567E-3</c:v>
                </c:pt>
              </c:numCache>
            </c:numRef>
          </c:val>
        </c:ser>
        <c:dLbls>
          <c:showLegendKey val="0"/>
          <c:showVal val="0"/>
          <c:showCatName val="0"/>
          <c:showSerName val="0"/>
          <c:showPercent val="0"/>
          <c:showBubbleSize val="0"/>
          <c:showLeaderLines val="0"/>
        </c:dLbls>
        <c:gapWidth val="100"/>
        <c:splitType val="pos"/>
        <c:splitPos val="3"/>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GB" i="0"/>
              <a:t>Closed-end CII - private issue </a:t>
            </a:r>
            <a:r>
              <a:rPr lang="en-GB" sz="1600" b="1" i="0" u="none" strike="noStrike" baseline="0">
                <a:effectLst/>
              </a:rPr>
              <a:t>(non-venture) </a:t>
            </a:r>
            <a:endParaRPr lang="uk-UA" i="0"/>
          </a:p>
        </c:rich>
      </c:tx>
      <c:layout>
        <c:manualLayout>
          <c:xMode val="edge"/>
          <c:yMode val="edge"/>
          <c:x val="0.12032517881829657"/>
          <c:y val="1.8778587122863715E-2"/>
        </c:manualLayout>
      </c:layout>
      <c:overlay val="0"/>
      <c:spPr>
        <a:noFill/>
        <a:ln w="25400">
          <a:noFill/>
        </a:ln>
      </c:spPr>
    </c:title>
    <c:autoTitleDeleted val="0"/>
    <c:plotArea>
      <c:layout>
        <c:manualLayout>
          <c:layoutTarget val="inner"/>
          <c:xMode val="edge"/>
          <c:yMode val="edge"/>
          <c:x val="0.15551972498972524"/>
          <c:y val="0.24411862814807012"/>
          <c:w val="0.62081210709936197"/>
          <c:h val="0.6319845679825139"/>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chemeClr val="accent4">
                  <a:lumMod val="40000"/>
                  <a:lumOff val="60000"/>
                </a:schemeClr>
              </a:solidFill>
              <a:ln w="25400">
                <a:noFill/>
              </a:ln>
            </c:spPr>
          </c:dPt>
          <c:dPt>
            <c:idx val="7"/>
            <c:bubble3D val="0"/>
            <c:explosion val="8"/>
            <c:spPr>
              <a:solidFill>
                <a:srgbClr val="FFFF00"/>
              </a:solidFill>
              <a:ln w="25400">
                <a:noFill/>
              </a:ln>
            </c:spPr>
          </c:dPt>
          <c:dLbls>
            <c:dLbl>
              <c:idx val="0"/>
              <c:layout>
                <c:manualLayout>
                  <c:x val="7.4876745638500344E-2"/>
                  <c:y val="0.1645427891747644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5.226932575855639E-2"/>
                  <c:y val="-1.899748944425430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3594666800344588"/>
                  <c:y val="-1.148645089932320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3.2583993053326158E-4"/>
                  <c:y val="-1.3854141978072139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4"/>
              <c:layout>
                <c:manualLayout>
                  <c:x val="-1.0595024136672673E-2"/>
                  <c:y val="4.374709223220007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1.2772650596245711E-2"/>
                  <c:y val="6.299980688032724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6"/>
              <c:layout>
                <c:manualLayout>
                  <c:x val="-1.1849723585420363E-2"/>
                  <c:y val="0.14732024508642105"/>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2016794334378868"/>
                  <c:y val="1.309483053748706E-2"/>
                </c:manualLayout>
              </c:layout>
              <c:tx>
                <c:rich>
                  <a:bodyPr wrap="square" lIns="38100" tIns="19050" rIns="38100" bIns="19050" anchor="ctr" anchorCtr="0">
                    <a:spAutoFit/>
                  </a:bodyPr>
                  <a:lstStyle/>
                  <a:p>
                    <a:pPr algn="ctr">
                      <a:defRPr sz="1400" b="0" i="1" u="none" strike="noStrike" baseline="0">
                        <a:solidFill>
                          <a:srgbClr val="000000"/>
                        </a:solidFill>
                        <a:latin typeface="Arial Cyr"/>
                        <a:ea typeface="Arial Cyr"/>
                        <a:cs typeface="Arial Cyr"/>
                      </a:defRPr>
                    </a:pPr>
                    <a:r>
                      <a:rPr lang="en-US" i="1"/>
                      <a:t>Securities</a:t>
                    </a:r>
                    <a:r>
                      <a:rPr lang="en-US" i="1" baseline="0"/>
                      <a:t>
44.1%</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0.14944489957437171"/>
                  <c:y val="-1.4806959821807414E-2"/>
                </c:manualLayout>
              </c:layout>
              <c:tx>
                <c:rich>
                  <a:bodyPr/>
                  <a:lstStyle/>
                  <a:p>
                    <a:pPr>
                      <a:defRPr sz="1400" b="0" i="1" u="none" strike="noStrike" baseline="0">
                        <a:solidFill>
                          <a:srgbClr val="000000"/>
                        </a:solidFill>
                        <a:latin typeface="Arial Cyr"/>
                        <a:ea typeface="Arial Cyr"/>
                        <a:cs typeface="Arial Cyr"/>
                      </a:defRPr>
                    </a:pPr>
                    <a:r>
                      <a:rPr lang="uk-UA"/>
                      <a:t>Цінні папери
35.24%</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61"/>
                  <c:y val="8.3508873041823316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Type'!$J$4:$J$10</c:f>
              <c:strCache>
                <c:ptCount val="7"/>
                <c:pt idx="0">
                  <c:v>Other assets (incl. receivables)</c:v>
                </c:pt>
                <c:pt idx="1">
                  <c:v>Real estate</c:v>
                </c:pt>
                <c:pt idx="2">
                  <c:v>Cash and bank deposits</c:v>
                </c:pt>
                <c:pt idx="3">
                  <c:v>OVDP (State bonds)</c:v>
                </c:pt>
                <c:pt idx="4">
                  <c:v>Equities</c:v>
                </c:pt>
                <c:pt idx="5">
                  <c:v>Corporate bonds</c:v>
                </c:pt>
                <c:pt idx="6">
                  <c:v>Promissory notes</c:v>
                </c:pt>
              </c:strCache>
            </c:strRef>
          </c:cat>
          <c:val>
            <c:numRef>
              <c:f>'Asset Structure_CII Type'!$K$4:$K$10</c:f>
              <c:numCache>
                <c:formatCode>0.0%</c:formatCode>
                <c:ptCount val="7"/>
                <c:pt idx="0">
                  <c:v>0.40704253700452048</c:v>
                </c:pt>
                <c:pt idx="1">
                  <c:v>1.1662427936727352E-3</c:v>
                </c:pt>
                <c:pt idx="2">
                  <c:v>0.15091010371204178</c:v>
                </c:pt>
                <c:pt idx="3">
                  <c:v>2.0574491812590081E-3</c:v>
                </c:pt>
                <c:pt idx="4">
                  <c:v>0.25202276143148766</c:v>
                </c:pt>
                <c:pt idx="5">
                  <c:v>4.7248269878094634E-2</c:v>
                </c:pt>
                <c:pt idx="6">
                  <c:v>0.13955263599892373</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GB" sz="1600"/>
              <a:t>Venture CII</a:t>
            </a:r>
            <a:endParaRPr lang="uk-UA" sz="1600"/>
          </a:p>
        </c:rich>
      </c:tx>
      <c:layout>
        <c:manualLayout>
          <c:xMode val="edge"/>
          <c:yMode val="edge"/>
          <c:x val="0.41153365873908621"/>
          <c:y val="1.1337710845584862E-2"/>
        </c:manualLayout>
      </c:layout>
      <c:overlay val="0"/>
      <c:spPr>
        <a:noFill/>
        <a:ln w="25400">
          <a:noFill/>
        </a:ln>
      </c:spPr>
    </c:title>
    <c:autoTitleDeleted val="0"/>
    <c:plotArea>
      <c:layout>
        <c:manualLayout>
          <c:layoutTarget val="inner"/>
          <c:xMode val="edge"/>
          <c:yMode val="edge"/>
          <c:x val="7.9777540596460195E-2"/>
          <c:y val="0.17760278172123478"/>
          <c:w val="0.67624274617878644"/>
          <c:h val="0.72460204853043131"/>
        </c:manualLayout>
      </c:layout>
      <c:ofPieChart>
        <c:ofPieType val="bar"/>
        <c:varyColors val="1"/>
        <c:ser>
          <c:idx val="0"/>
          <c:order val="0"/>
          <c:tx>
            <c:strRef>
              <c:f>'Asset Structure_CII Type'!$A$71:$B$71</c:f>
              <c:strCache>
                <c:ptCount val="1"/>
                <c:pt idx="0">
                  <c:v>Venture CII</c:v>
                </c:pt>
              </c:strCache>
            </c:strRef>
          </c:tx>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Pt>
            <c:idx val="11"/>
            <c:bubble3D val="0"/>
            <c:spPr>
              <a:solidFill>
                <a:srgbClr val="FFFF00"/>
              </a:solidFill>
              <a:ln w="25400">
                <a:noFill/>
              </a:ln>
            </c:spPr>
          </c:dPt>
          <c:dLbls>
            <c:dLbl>
              <c:idx val="0"/>
              <c:layout>
                <c:manualLayout>
                  <c:x val="0"/>
                  <c:y val="0.30761084451064874"/>
                </c:manualLayout>
              </c:layout>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1967231285877142"/>
                  <c:y val="-6.9918257966391645E-2"/>
                </c:manualLayout>
              </c:layout>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3.4250718010198342E-2"/>
                  <c:y val="-2.4398476573274454E-2"/>
                </c:manualLayout>
              </c:layout>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2.0357372223152345E-3"/>
                  <c:y val="-7.8781669456912007E-2"/>
                </c:manualLayout>
              </c:layout>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2.0357372223152857E-3"/>
                  <c:y val="-1.9577873532132813E-2"/>
                </c:manualLayout>
              </c:layout>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2.0357372223152792E-3"/>
                  <c:y val="3.3678054271460423E-2"/>
                </c:manualLayout>
              </c:layout>
              <c:numFmt formatCode="0.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6.5261975444025526E-3"/>
                  <c:y val="0.1465811817839846"/>
                </c:manualLayout>
              </c:layout>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10"/>
              <c:layout>
                <c:manualLayout>
                  <c:x val="-0.19677067986705743"/>
                  <c:y val="3.5261454142796877E-4"/>
                </c:manualLayout>
              </c:layout>
              <c:tx>
                <c:rich>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r>
                      <a:rPr lang="en-US" sz="1400" b="0" i="1" u="none" strike="noStrike" baseline="0">
                        <a:effectLst/>
                      </a:rPr>
                      <a:t>Securities</a:t>
                    </a:r>
                    <a:r>
                      <a:rPr lang="en-US" sz="1400" b="0" i="0" u="none" strike="noStrike" baseline="0"/>
                      <a:t> </a:t>
                    </a:r>
                    <a:r>
                      <a:rPr lang="en-US" baseline="0"/>
                      <a:t>
</a:t>
                    </a:r>
                    <a:fld id="{ED24A2CB-331E-40B6-BC9A-6B021AF54D80}" type="VALUE">
                      <a:rPr lang="en-US" baseline="0"/>
                      <a:pPr>
                        <a:defRPr sz="1400" b="0" i="0" u="none" strike="noStrike" baseline="0">
                          <a:solidFill>
                            <a:srgbClr val="000000"/>
                          </a:solidFill>
                          <a:latin typeface="Arial Cyr"/>
                          <a:ea typeface="Arial Cyr"/>
                          <a:cs typeface="Arial Cyr"/>
                        </a:defRPr>
                      </a:pPr>
                      <a:t>[ЗНАЧЕНИЕ]</a:t>
                    </a:fld>
                    <a:endParaRPr lang="en-US" baseline="0"/>
                  </a:p>
                </c:rich>
              </c:tx>
              <c:numFmt formatCode="0.00%" sourceLinked="0"/>
              <c:spPr>
                <a:noFill/>
                <a:ln w="25400">
                  <a:noFill/>
                </a:ln>
              </c:spPr>
              <c:showLegendKey val="1"/>
              <c:showVal val="1"/>
              <c:showCatName val="1"/>
              <c:showSerName val="0"/>
              <c:showPercent val="0"/>
              <c:showBubbleSize val="0"/>
              <c:extLst>
                <c:ext xmlns:c15="http://schemas.microsoft.com/office/drawing/2012/chart" uri="{CE6537A1-D6FC-4f65-9D91-7224C49458BB}">
                  <c15:dlblFieldTable/>
                  <c15:showDataLabelsRange val="0"/>
                </c:ext>
              </c:extLst>
            </c:dLbl>
            <c:dLbl>
              <c:idx val="11"/>
              <c:layout>
                <c:manualLayout>
                  <c:x val="-0.17676680122505922"/>
                  <c:y val="1.0625004272584528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Type'!$A$72:$A$81</c:f>
              <c:strCache>
                <c:ptCount val="10"/>
                <c:pt idx="0">
                  <c:v>Other assets (incl. receivables)</c:v>
                </c:pt>
                <c:pt idx="1">
                  <c:v>Real estate</c:v>
                </c:pt>
                <c:pt idx="2">
                  <c:v>Cash and bank deposits</c:v>
                </c:pt>
                <c:pt idx="3">
                  <c:v>Bank metals</c:v>
                </c:pt>
                <c:pt idx="4">
                  <c:v>OVDP (State bonds)</c:v>
                </c:pt>
                <c:pt idx="5">
                  <c:v>Equities</c:v>
                </c:pt>
                <c:pt idx="6">
                  <c:v>Corporate bonds</c:v>
                </c:pt>
                <c:pt idx="7">
                  <c:v>Promissory notes</c:v>
                </c:pt>
                <c:pt idx="8">
                  <c:v>Mortgage Notes</c:v>
                </c:pt>
                <c:pt idx="9">
                  <c:v>Other securities</c:v>
                </c:pt>
              </c:strCache>
            </c:strRef>
          </c:cat>
          <c:val>
            <c:numRef>
              <c:f>'Asset Structure_CII Type'!$B$72:$B$81</c:f>
              <c:numCache>
                <c:formatCode>0.0%</c:formatCode>
                <c:ptCount val="10"/>
                <c:pt idx="0">
                  <c:v>0.75146080584000063</c:v>
                </c:pt>
                <c:pt idx="1">
                  <c:v>2.274319228038214E-2</c:v>
                </c:pt>
                <c:pt idx="2">
                  <c:v>1.1098162454068607E-2</c:v>
                </c:pt>
                <c:pt idx="3">
                  <c:v>4.3801098655743537E-5</c:v>
                </c:pt>
                <c:pt idx="4">
                  <c:v>6.3816521148877799E-4</c:v>
                </c:pt>
                <c:pt idx="5">
                  <c:v>0.11590028298624075</c:v>
                </c:pt>
                <c:pt idx="6">
                  <c:v>3.641094156462605E-2</c:v>
                </c:pt>
                <c:pt idx="7">
                  <c:v>6.1084455250949625E-2</c:v>
                </c:pt>
                <c:pt idx="8" formatCode="0.00%">
                  <c:v>5.9374297900199183E-5</c:v>
                </c:pt>
                <c:pt idx="9">
                  <c:v>5.6081901568747871E-4</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41440021013661E-2"/>
          <c:y val="0.21884295714846161"/>
          <c:w val="0.94141206348050477"/>
          <c:h val="0.68763211605852581"/>
        </c:manualLayout>
      </c:layout>
      <c:barChart>
        <c:barDir val="col"/>
        <c:grouping val="clustered"/>
        <c:varyColors val="0"/>
        <c:ser>
          <c:idx val="1"/>
          <c:order val="0"/>
          <c:tx>
            <c:strRef>
              <c:f>'AMC and CII'!$B$2</c:f>
              <c:strCache>
                <c:ptCount val="1"/>
                <c:pt idx="0">
                  <c:v>Number of AMC</c:v>
                </c:pt>
              </c:strCache>
            </c:strRef>
          </c:tx>
          <c:spPr>
            <a:solidFill>
              <a:srgbClr val="0066CC"/>
            </a:solidFill>
            <a:ln w="25400">
              <a:noFill/>
            </a:ln>
          </c:spPr>
          <c:invertIfNegative val="0"/>
          <c:dLbls>
            <c:dLbl>
              <c:idx val="0"/>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2"/>
              <c:layout>
                <c:manualLayout>
                  <c:x val="2.7695169414231439E-2"/>
                  <c:y val="2.4341219879193986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7843822539024019E-3"/>
                  <c:y val="1.2557062922509982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'AMC and CII'!$A$34:$A$38</c:f>
              <c:numCache>
                <c:formatCode>m/d/yyyy</c:formatCode>
                <c:ptCount val="5"/>
                <c:pt idx="0">
                  <c:v>42277</c:v>
                </c:pt>
                <c:pt idx="1">
                  <c:v>42369</c:v>
                </c:pt>
                <c:pt idx="2">
                  <c:v>42460</c:v>
                </c:pt>
                <c:pt idx="3">
                  <c:v>42551</c:v>
                </c:pt>
                <c:pt idx="4">
                  <c:v>42643</c:v>
                </c:pt>
              </c:numCache>
            </c:numRef>
          </c:cat>
          <c:val>
            <c:numRef>
              <c:f>'AMC and CII'!$B$34:$B$38</c:f>
              <c:numCache>
                <c:formatCode>General</c:formatCode>
                <c:ptCount val="5"/>
                <c:pt idx="0">
                  <c:v>320</c:v>
                </c:pt>
                <c:pt idx="1">
                  <c:v>313</c:v>
                </c:pt>
                <c:pt idx="2">
                  <c:v>309</c:v>
                </c:pt>
                <c:pt idx="3">
                  <c:v>304</c:v>
                </c:pt>
                <c:pt idx="4">
                  <c:v>300</c:v>
                </c:pt>
              </c:numCache>
            </c:numRef>
          </c:val>
        </c:ser>
        <c:dLbls>
          <c:showLegendKey val="0"/>
          <c:showVal val="0"/>
          <c:showCatName val="0"/>
          <c:showSerName val="0"/>
          <c:showPercent val="0"/>
          <c:showBubbleSize val="0"/>
        </c:dLbls>
        <c:gapWidth val="80"/>
        <c:axId val="310896656"/>
        <c:axId val="310897216"/>
      </c:barChart>
      <c:lineChart>
        <c:grouping val="standard"/>
        <c:varyColors val="0"/>
        <c:ser>
          <c:idx val="0"/>
          <c:order val="1"/>
          <c:tx>
            <c:strRef>
              <c:f>'AMC and CII'!$C$2</c:f>
              <c:strCache>
                <c:ptCount val="1"/>
                <c:pt idx="0">
                  <c:v>Number of Registered CII per one AMC</c:v>
                </c:pt>
              </c:strCache>
            </c:strRef>
          </c:tx>
          <c:spPr>
            <a:ln w="12700">
              <a:solidFill>
                <a:srgbClr val="FF9900"/>
              </a:solidFill>
              <a:prstDash val="solid"/>
            </a:ln>
          </c:spPr>
          <c:marker>
            <c:symbol val="diamond"/>
            <c:size val="6"/>
            <c:spPr>
              <a:solidFill>
                <a:srgbClr val="FF9900"/>
              </a:solidFill>
              <a:ln>
                <a:solidFill>
                  <a:srgbClr val="000080"/>
                </a:solidFill>
                <a:prstDash val="solid"/>
              </a:ln>
            </c:spPr>
          </c:marker>
          <c:dLbls>
            <c:dLbl>
              <c:idx val="0"/>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2"/>
              <c:layout>
                <c:manualLayout>
                  <c:x val="-3.0757670410612305E-2"/>
                  <c:y val="-6.9817907494415909E-2"/>
                </c:manualLayout>
              </c:layout>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4"/>
              <c:numFmt formatCode="0.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5"/>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6"/>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7"/>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8"/>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9"/>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1"/>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2"/>
              <c:numFmt formatCode="0.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numFmt formatCode="0.00" sourceLinked="0"/>
            <c:spPr>
              <a:noFill/>
              <a:ln w="25400">
                <a:noFill/>
              </a:ln>
            </c:spPr>
            <c:txPr>
              <a:bodyPr wrap="square" lIns="38100" tIns="19050" rIns="38100" bIns="19050" anchor="ctr">
                <a:spAutoFit/>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'AMC and CII'!$A$34:$A$38</c:f>
              <c:numCache>
                <c:formatCode>m/d/yyyy</c:formatCode>
                <c:ptCount val="5"/>
                <c:pt idx="0">
                  <c:v>42277</c:v>
                </c:pt>
                <c:pt idx="1">
                  <c:v>42369</c:v>
                </c:pt>
                <c:pt idx="2">
                  <c:v>42460</c:v>
                </c:pt>
                <c:pt idx="3">
                  <c:v>42551</c:v>
                </c:pt>
                <c:pt idx="4">
                  <c:v>42643</c:v>
                </c:pt>
              </c:numCache>
            </c:numRef>
          </c:cat>
          <c:val>
            <c:numRef>
              <c:f>'AMC and CII'!$C$34:$C$38</c:f>
              <c:numCache>
                <c:formatCode>0.00</c:formatCode>
                <c:ptCount val="5"/>
                <c:pt idx="0">
                  <c:v>4.8624999999999998</c:v>
                </c:pt>
                <c:pt idx="1">
                  <c:v>5.0063897763578273</c:v>
                </c:pt>
                <c:pt idx="2">
                  <c:v>5.0873786407766994</c:v>
                </c:pt>
                <c:pt idx="3">
                  <c:v>5.1710526315789478</c:v>
                </c:pt>
                <c:pt idx="4">
                  <c:v>5.3366666666666669</c:v>
                </c:pt>
              </c:numCache>
            </c:numRef>
          </c:val>
          <c:smooth val="0"/>
        </c:ser>
        <c:dLbls>
          <c:showLegendKey val="0"/>
          <c:showVal val="0"/>
          <c:showCatName val="0"/>
          <c:showSerName val="0"/>
          <c:showPercent val="0"/>
          <c:showBubbleSize val="0"/>
        </c:dLbls>
        <c:marker val="1"/>
        <c:smooth val="0"/>
        <c:axId val="245169920"/>
        <c:axId val="245168800"/>
      </c:lineChart>
      <c:catAx>
        <c:axId val="310896656"/>
        <c:scaling>
          <c:orientation val="minMax"/>
        </c:scaling>
        <c:delete val="0"/>
        <c:axPos val="b"/>
        <c:numFmt formatCode="dd/mm/yy;@" sourceLinked="0"/>
        <c:majorTickMark val="cross"/>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310897216"/>
        <c:crosses val="autoZero"/>
        <c:auto val="0"/>
        <c:lblAlgn val="ctr"/>
        <c:lblOffset val="0"/>
        <c:tickLblSkip val="1"/>
        <c:tickMarkSkip val="1"/>
        <c:noMultiLvlLbl val="0"/>
      </c:catAx>
      <c:valAx>
        <c:axId val="3108972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310896656"/>
        <c:crosses val="autoZero"/>
        <c:crossBetween val="between"/>
      </c:valAx>
      <c:catAx>
        <c:axId val="245169920"/>
        <c:scaling>
          <c:orientation val="minMax"/>
        </c:scaling>
        <c:delete val="1"/>
        <c:axPos val="b"/>
        <c:numFmt formatCode="m/d/yyyy" sourceLinked="1"/>
        <c:majorTickMark val="out"/>
        <c:minorTickMark val="none"/>
        <c:tickLblPos val="nextTo"/>
        <c:crossAx val="245168800"/>
        <c:crosses val="autoZero"/>
        <c:auto val="0"/>
        <c:lblAlgn val="ctr"/>
        <c:lblOffset val="100"/>
        <c:noMultiLvlLbl val="0"/>
      </c:catAx>
      <c:valAx>
        <c:axId val="245168800"/>
        <c:scaling>
          <c:orientation val="minMax"/>
        </c:scaling>
        <c:delete val="0"/>
        <c:axPos val="r"/>
        <c:numFmt formatCode="0.00" sourceLinked="1"/>
        <c:majorTickMark val="none"/>
        <c:minorTickMark val="none"/>
        <c:tickLblPos val="none"/>
        <c:spPr>
          <a:ln w="9525">
            <a:noFill/>
          </a:ln>
        </c:spPr>
        <c:crossAx val="245169920"/>
        <c:crosses val="max"/>
        <c:crossBetween val="between"/>
      </c:valAx>
      <c:spPr>
        <a:solidFill>
          <a:srgbClr val="FFFFFF"/>
        </a:solidFill>
        <a:ln w="25400">
          <a:noFill/>
        </a:ln>
      </c:spPr>
    </c:plotArea>
    <c:legend>
      <c:legendPos val="r"/>
      <c:layout>
        <c:manualLayout>
          <c:xMode val="edge"/>
          <c:yMode val="edge"/>
          <c:x val="4.3569826640692776E-2"/>
          <c:y val="3.0684659992722151E-2"/>
          <c:w val="0.70344426801119708"/>
          <c:h val="8.933988339953080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57582057265118"/>
          <c:y val="1.0101030028862904E-2"/>
          <c:w val="0.51515227739150893"/>
          <c:h val="0.8686885824822097"/>
        </c:manualLayout>
      </c:layout>
      <c:barChart>
        <c:barDir val="bar"/>
        <c:grouping val="clustered"/>
        <c:varyColors val="0"/>
        <c:ser>
          <c:idx val="1"/>
          <c:order val="0"/>
          <c:tx>
            <c:strRef>
              <c:f>'Rates of Return_CII and Others'!$G$2</c:f>
              <c:strCache>
                <c:ptCount val="1"/>
                <c:pt idx="0">
                  <c:v>Q3 2016</c:v>
                </c:pt>
              </c:strCache>
            </c:strRef>
          </c:tx>
          <c:spPr>
            <a:solidFill>
              <a:srgbClr val="33CCCC"/>
            </a:solidFill>
            <a:ln w="25400">
              <a:noFill/>
            </a:ln>
          </c:spPr>
          <c:invertIfNegative val="0"/>
          <c:dLbls>
            <c:dLbl>
              <c:idx val="0"/>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0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'Rates of Return_CII and Others'!$F$3:$F$19</c:f>
              <c:strCache>
                <c:ptCount val="17"/>
                <c:pt idx="0">
                  <c:v>Closed-end (venture excluded) CII with private issue</c:v>
                </c:pt>
                <c:pt idx="1">
                  <c:v>Real estate in Kyiv (USD)*** </c:v>
                </c:pt>
                <c:pt idx="2">
                  <c:v>Mixed funds</c:v>
                </c:pt>
                <c:pt idx="3">
                  <c:v>Real estate in Kyiv, UAH***</c:v>
                </c:pt>
                <c:pt idx="4">
                  <c:v>Interval CII</c:v>
                </c:pt>
                <c:pt idx="5">
                  <c:v>Inflation (CPI)**</c:v>
                </c:pt>
                <c:pt idx="6">
                  <c:v>Other (difersified public) funds</c:v>
                </c:pt>
                <c:pt idx="7">
                  <c:v>Bond funds</c:v>
                </c:pt>
                <c:pt idx="8">
                  <c:v>Closed-end (venture excluded) CII with public issue</c:v>
                </c:pt>
                <c:pt idx="9">
                  <c:v>"Gold" deposit (at official rate of gold)</c:v>
                </c:pt>
                <c:pt idx="10">
                  <c:v>UAH deposits</c:v>
                </c:pt>
                <c:pt idx="11">
                  <c:v>USD deposits</c:v>
                </c:pt>
                <c:pt idx="12">
                  <c:v>Open-Ended CII  </c:v>
                </c:pt>
                <c:pt idx="13">
                  <c:v>EUR deposits</c:v>
                </c:pt>
                <c:pt idx="14">
                  <c:v>PFTS Index</c:v>
                </c:pt>
                <c:pt idx="15">
                  <c:v>Equity funds</c:v>
                </c:pt>
                <c:pt idx="16">
                  <c:v>UX Index</c:v>
                </c:pt>
              </c:strCache>
            </c:strRef>
          </c:cat>
          <c:val>
            <c:numRef>
              <c:f>'Rates of Return_CII and Others'!$G$3:$G$19</c:f>
              <c:numCache>
                <c:formatCode>0.0%</c:formatCode>
                <c:ptCount val="17"/>
                <c:pt idx="0">
                  <c:v>-2.5603811366912529E-2</c:v>
                </c:pt>
                <c:pt idx="1">
                  <c:v>-2.1788217147079941E-2</c:v>
                </c:pt>
                <c:pt idx="2">
                  <c:v>-3.9507888206898314E-3</c:v>
                </c:pt>
                <c:pt idx="3">
                  <c:v>6.5942926253348411E-3</c:v>
                </c:pt>
                <c:pt idx="4">
                  <c:v>8.0606892119617912E-3</c:v>
                </c:pt>
                <c:pt idx="5">
                  <c:v>1.3931054000000165E-2</c:v>
                </c:pt>
                <c:pt idx="6">
                  <c:v>3.3573344842465797E-2</c:v>
                </c:pt>
                <c:pt idx="7">
                  <c:v>3.4943883547494427E-2</c:v>
                </c:pt>
                <c:pt idx="8">
                  <c:v>3.6464124816856465E-2</c:v>
                </c:pt>
                <c:pt idx="9">
                  <c:v>4.5925428075755725E-2</c:v>
                </c:pt>
                <c:pt idx="10">
                  <c:v>5.5452054794520554E-2</c:v>
                </c:pt>
                <c:pt idx="11">
                  <c:v>6.0941096349908852E-2</c:v>
                </c:pt>
                <c:pt idx="12">
                  <c:v>6.5690625643474401E-2</c:v>
                </c:pt>
                <c:pt idx="13">
                  <c:v>7.3473371216677963E-2</c:v>
                </c:pt>
                <c:pt idx="14">
                  <c:v>8.6023452709738768E-2</c:v>
                </c:pt>
                <c:pt idx="15">
                  <c:v>0.14435329776165315</c:v>
                </c:pt>
                <c:pt idx="16">
                  <c:v>0.20095764709370401</c:v>
                </c:pt>
              </c:numCache>
            </c:numRef>
          </c:val>
        </c:ser>
        <c:ser>
          <c:idx val="2"/>
          <c:order val="1"/>
          <c:tx>
            <c:strRef>
              <c:f>'Rates of Return_CII and Others'!$I$2</c:f>
              <c:strCache>
                <c:ptCount val="1"/>
                <c:pt idx="0">
                  <c:v>Annual</c:v>
                </c:pt>
              </c:strCache>
            </c:strRef>
          </c:tx>
          <c:spPr>
            <a:solidFill>
              <a:srgbClr val="000080"/>
            </a:solidFill>
            <a:ln w="25400">
              <a:noFill/>
            </a:ln>
          </c:spPr>
          <c:invertIfNegative val="0"/>
          <c:cat>
            <c:strRef>
              <c:f>'Rates of Return_CII and Others'!$F$3:$F$19</c:f>
              <c:strCache>
                <c:ptCount val="17"/>
                <c:pt idx="0">
                  <c:v>Closed-end (venture excluded) CII with private issue</c:v>
                </c:pt>
                <c:pt idx="1">
                  <c:v>Real estate in Kyiv (USD)*** </c:v>
                </c:pt>
                <c:pt idx="2">
                  <c:v>Mixed funds</c:v>
                </c:pt>
                <c:pt idx="3">
                  <c:v>Real estate in Kyiv, UAH***</c:v>
                </c:pt>
                <c:pt idx="4">
                  <c:v>Interval CII</c:v>
                </c:pt>
                <c:pt idx="5">
                  <c:v>Inflation (CPI)**</c:v>
                </c:pt>
                <c:pt idx="6">
                  <c:v>Other (difersified public) funds</c:v>
                </c:pt>
                <c:pt idx="7">
                  <c:v>Bond funds</c:v>
                </c:pt>
                <c:pt idx="8">
                  <c:v>Closed-end (venture excluded) CII with public issue</c:v>
                </c:pt>
                <c:pt idx="9">
                  <c:v>"Gold" deposit (at official rate of gold)</c:v>
                </c:pt>
                <c:pt idx="10">
                  <c:v>UAH deposits</c:v>
                </c:pt>
                <c:pt idx="11">
                  <c:v>USD deposits</c:v>
                </c:pt>
                <c:pt idx="12">
                  <c:v>Open-Ended CII  </c:v>
                </c:pt>
                <c:pt idx="13">
                  <c:v>EUR deposits</c:v>
                </c:pt>
                <c:pt idx="14">
                  <c:v>PFTS Index</c:v>
                </c:pt>
                <c:pt idx="15">
                  <c:v>Equity funds</c:v>
                </c:pt>
                <c:pt idx="16">
                  <c:v>UX Index</c:v>
                </c:pt>
              </c:strCache>
            </c:strRef>
          </c:cat>
          <c:val>
            <c:numRef>
              <c:f>'Rates of Return_CII and Others'!$I$3:$I$19</c:f>
              <c:numCache>
                <c:formatCode>0.0%</c:formatCode>
                <c:ptCount val="17"/>
                <c:pt idx="0">
                  <c:v>-2.6338271027697036E-2</c:v>
                </c:pt>
                <c:pt idx="1">
                  <c:v>-0.10839785796111423</c:v>
                </c:pt>
                <c:pt idx="2">
                  <c:v>-1.2250908570573538E-3</c:v>
                </c:pt>
                <c:pt idx="3">
                  <c:v>1.7345750873108301E-2</c:v>
                </c:pt>
                <c:pt idx="4">
                  <c:v>-6.9101838827771989E-3</c:v>
                </c:pt>
                <c:pt idx="5">
                  <c:v>7.8777963773596804E-2</c:v>
                </c:pt>
                <c:pt idx="6">
                  <c:v>6.0077177021847117E-2</c:v>
                </c:pt>
                <c:pt idx="7">
                  <c:v>0.1690220101982538</c:v>
                </c:pt>
                <c:pt idx="8">
                  <c:v>0.21362156615767547</c:v>
                </c:pt>
                <c:pt idx="9">
                  <c:v>0.43410888070102049</c:v>
                </c:pt>
                <c:pt idx="10">
                  <c:v>0.23588924711947312</c:v>
                </c:pt>
                <c:pt idx="11">
                  <c:v>0.30909033152271648</c:v>
                </c:pt>
                <c:pt idx="12">
                  <c:v>3.568435671029313E-2</c:v>
                </c:pt>
                <c:pt idx="13">
                  <c:v>0.30155858298468052</c:v>
                </c:pt>
                <c:pt idx="14">
                  <c:v>-0.20332790859875782</c:v>
                </c:pt>
                <c:pt idx="15">
                  <c:v>-5.9693203109304149E-2</c:v>
                </c:pt>
                <c:pt idx="16">
                  <c:v>-7.1324583022869259E-2</c:v>
                </c:pt>
              </c:numCache>
            </c:numRef>
          </c:val>
        </c:ser>
        <c:dLbls>
          <c:showLegendKey val="0"/>
          <c:showVal val="0"/>
          <c:showCatName val="0"/>
          <c:showSerName val="0"/>
          <c:showPercent val="0"/>
          <c:showBubbleSize val="0"/>
        </c:dLbls>
        <c:gapWidth val="120"/>
        <c:overlap val="-20"/>
        <c:axId val="284779872"/>
        <c:axId val="284780432"/>
      </c:barChart>
      <c:catAx>
        <c:axId val="284779872"/>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84780432"/>
        <c:crosses val="autoZero"/>
        <c:auto val="1"/>
        <c:lblAlgn val="ctr"/>
        <c:lblOffset val="0"/>
        <c:tickLblSkip val="1"/>
        <c:tickMarkSkip val="1"/>
        <c:noMultiLvlLbl val="0"/>
      </c:catAx>
      <c:valAx>
        <c:axId val="284780432"/>
        <c:scaling>
          <c:orientation val="minMax"/>
          <c:max val="0.70000000000000007"/>
          <c:min val="-0.4"/>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84779872"/>
        <c:crosses val="autoZero"/>
        <c:crossBetween val="between"/>
        <c:majorUnit val="0.1"/>
        <c:minorUnit val="0.01"/>
      </c:valAx>
      <c:spPr>
        <a:solidFill>
          <a:srgbClr val="FFFFFF"/>
        </a:solidFill>
        <a:ln w="25400">
          <a:noFill/>
        </a:ln>
      </c:spPr>
    </c:plotArea>
    <c:legend>
      <c:legendPos val="r"/>
      <c:layout>
        <c:manualLayout>
          <c:xMode val="edge"/>
          <c:yMode val="edge"/>
          <c:x val="0.51781145755173252"/>
          <c:y val="0.93325569251487539"/>
          <c:w val="0.39955296202211232"/>
          <c:h val="5.8633704818311316E-2"/>
        </c:manualLayout>
      </c:layout>
      <c:overlay val="0"/>
      <c:spPr>
        <a:solidFill>
          <a:srgbClr val="FFFFFF"/>
        </a:solidFill>
        <a:ln w="25400">
          <a:noFill/>
        </a:ln>
      </c:spPr>
      <c:txPr>
        <a:bodyPr/>
        <a:lstStyle/>
        <a:p>
          <a:pPr>
            <a:defRPr sz="101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AuM</a:t>
            </a:r>
            <a:endParaRPr lang="uk-UA"/>
          </a:p>
        </c:rich>
      </c:tx>
      <c:layout>
        <c:manualLayout>
          <c:xMode val="edge"/>
          <c:yMode val="edge"/>
          <c:x val="0.48053847463212723"/>
          <c:y val="2.602242635027437E-2"/>
        </c:manualLayout>
      </c:layout>
      <c:overlay val="0"/>
      <c:spPr>
        <a:noFill/>
        <a:ln w="25400">
          <a:noFill/>
        </a:ln>
      </c:spPr>
    </c:title>
    <c:autoTitleDeleted val="0"/>
    <c:plotArea>
      <c:layout>
        <c:manualLayout>
          <c:layoutTarget val="inner"/>
          <c:xMode val="edge"/>
          <c:yMode val="edge"/>
          <c:x val="0.34660920143188789"/>
          <c:y val="0.17529330536495308"/>
          <c:w val="0.35687910369653647"/>
          <c:h val="0.79887768674519599"/>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spPr>
              <a:solidFill>
                <a:srgbClr val="FFFF00"/>
              </a:solidFill>
              <a:ln w="25400">
                <a:noFill/>
              </a:ln>
            </c:spPr>
          </c:dPt>
          <c:dLbls>
            <c:dLbl>
              <c:idx val="0"/>
              <c:layout>
                <c:manualLayout>
                  <c:x val="5.57191477062422E-2"/>
                  <c:y val="-0.42431169345925746"/>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2122506732499452E-3"/>
                  <c:y val="-2.9242162573544488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5752098601321801E-3"/>
                  <c:y val="8.5263784406131374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Mode val="edge"/>
                  <c:yMode val="edge"/>
                  <c:x val="0.59302392921503588"/>
                  <c:y val="7.8066914498141265E-2"/>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Management'!$A$22:$A$24</c:f>
              <c:strCache>
                <c:ptCount val="3"/>
                <c:pt idx="0">
                  <c:v>Open</c:v>
                </c:pt>
                <c:pt idx="1">
                  <c:v>Corporate</c:v>
                </c:pt>
                <c:pt idx="2">
                  <c:v>Professional</c:v>
                </c:pt>
              </c:strCache>
            </c:strRef>
          </c:cat>
          <c:val>
            <c:numRef>
              <c:f>'NPF under Management'!$F$22:$F$24</c:f>
              <c:numCache>
                <c:formatCode>#,##0</c:formatCode>
                <c:ptCount val="3"/>
                <c:pt idx="0">
                  <c:v>750149376.73599994</c:v>
                </c:pt>
                <c:pt idx="1">
                  <c:v>167086482.22679999</c:v>
                </c:pt>
                <c:pt idx="2">
                  <c:v>111873914.73060001</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Number of Funds</a:t>
            </a:r>
            <a:endParaRPr lang="uk-UA"/>
          </a:p>
        </c:rich>
      </c:tx>
      <c:layout>
        <c:manualLayout>
          <c:xMode val="edge"/>
          <c:yMode val="edge"/>
          <c:x val="0.36991174573680285"/>
          <c:y val="2.3256504213034088E-2"/>
        </c:manualLayout>
      </c:layout>
      <c:overlay val="0"/>
      <c:spPr>
        <a:noFill/>
        <a:ln w="25400">
          <a:noFill/>
        </a:ln>
      </c:spPr>
    </c:title>
    <c:autoTitleDeleted val="0"/>
    <c:plotArea>
      <c:layout>
        <c:manualLayout>
          <c:layoutTarget val="inner"/>
          <c:xMode val="edge"/>
          <c:yMode val="edge"/>
          <c:x val="0.28449155496011957"/>
          <c:y val="0.15988872091374259"/>
          <c:w val="0.40374811587774556"/>
          <c:h val="0.81688601048657594"/>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spPr>
              <a:solidFill>
                <a:srgbClr val="800080"/>
              </a:solidFill>
              <a:ln w="25400">
                <a:noFill/>
              </a:ln>
            </c:spPr>
          </c:dPt>
          <c:dPt>
            <c:idx val="2"/>
            <c:bubble3D val="0"/>
            <c:spPr>
              <a:solidFill>
                <a:srgbClr val="FFFF00"/>
              </a:solidFill>
              <a:ln w="25400">
                <a:noFill/>
              </a:ln>
            </c:spPr>
          </c:dPt>
          <c:dLbls>
            <c:dLbl>
              <c:idx val="0"/>
              <c:layout>
                <c:manualLayout>
                  <c:x val="3.7509796600169495E-2"/>
                  <c:y val="-0.2467421169279924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1091872664154958E-2"/>
                  <c:y val="-6.8031101375485972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2152797343332211E-3"/>
                  <c:y val="4.7664041994750696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Mode val="edge"/>
                  <c:yMode val="edge"/>
                  <c:x val="0.59719037844698941"/>
                  <c:y val="7.8947368421052627E-2"/>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758883698591762"/>
                  <c:y val="0.15413533834586465"/>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Management'!$A$13:$A$15</c:f>
              <c:strCache>
                <c:ptCount val="3"/>
                <c:pt idx="0">
                  <c:v>Open</c:v>
                </c:pt>
                <c:pt idx="1">
                  <c:v>Corporate</c:v>
                </c:pt>
                <c:pt idx="2">
                  <c:v>Professional</c:v>
                </c:pt>
              </c:strCache>
            </c:strRef>
          </c:cat>
          <c:val>
            <c:numRef>
              <c:f>'NPF under Management'!$D$13:$D$15</c:f>
              <c:numCache>
                <c:formatCode>General</c:formatCode>
                <c:ptCount val="3"/>
                <c:pt idx="0">
                  <c:v>50</c:v>
                </c:pt>
                <c:pt idx="1">
                  <c:v>7</c:v>
                </c:pt>
                <c:pt idx="2">
                  <c:v>6</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GB"/>
              <a:t>Open</a:t>
            </a:r>
            <a:endParaRPr lang="uk-UA"/>
          </a:p>
        </c:rich>
      </c:tx>
      <c:layout>
        <c:manualLayout>
          <c:xMode val="edge"/>
          <c:yMode val="edge"/>
          <c:x val="0.34351143028417747"/>
          <c:y val="1.7730557652896127E-2"/>
        </c:manualLayout>
      </c:layout>
      <c:overlay val="0"/>
      <c:spPr>
        <a:noFill/>
        <a:ln w="25400">
          <a:noFill/>
        </a:ln>
      </c:spPr>
    </c:title>
    <c:autoTitleDeleted val="0"/>
    <c:plotArea>
      <c:layout>
        <c:manualLayout>
          <c:layoutTarget val="inner"/>
          <c:xMode val="edge"/>
          <c:yMode val="edge"/>
          <c:x val="0.11722717309132905"/>
          <c:y val="0.22571115071144282"/>
          <c:w val="0.62871868696803923"/>
          <c:h val="0.67336831270839015"/>
        </c:manualLayout>
      </c:layout>
      <c:ofPieChart>
        <c:ofPieType val="bar"/>
        <c:varyColors val="1"/>
        <c:ser>
          <c:idx val="0"/>
          <c:order val="0"/>
          <c:tx>
            <c:strRef>
              <c:f>'NPF under Management'!$B$135</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rgbClr val="800080"/>
              </a:solidFill>
              <a:ln w="25400">
                <a:noFill/>
              </a:ln>
            </c:spPr>
          </c:dPt>
          <c:dPt>
            <c:idx val="6"/>
            <c:bubble3D val="0"/>
            <c:spPr>
              <a:solidFill>
                <a:srgbClr val="99CC00"/>
              </a:solidFill>
              <a:ln w="25400">
                <a:noFill/>
              </a:ln>
            </c:spPr>
          </c:dPt>
          <c:dPt>
            <c:idx val="7"/>
            <c:bubble3D val="0"/>
            <c:spPr>
              <a:solidFill>
                <a:srgbClr val="339966"/>
              </a:solidFill>
              <a:ln w="25400">
                <a:noFill/>
              </a:ln>
            </c:spPr>
          </c:dPt>
          <c:dPt>
            <c:idx val="8"/>
            <c:bubble3D val="0"/>
            <c:spPr>
              <a:solidFill>
                <a:srgbClr val="FFFF00"/>
              </a:solidFill>
              <a:ln w="12700">
                <a:noFill/>
                <a:prstDash val="solid"/>
              </a:ln>
            </c:spPr>
          </c:dPt>
          <c:dLbls>
            <c:dLbl>
              <c:idx val="0"/>
              <c:layout>
                <c:manualLayout>
                  <c:x val="0"/>
                  <c:y val="0.2505889005219288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6.3163854518185222E-2"/>
                  <c:y val="0.1195727746479493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7.3828462433503592E-3"/>
                  <c:y val="4.8082183001921518E-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1934241488994501"/>
                  <c:y val="3.205467064589809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1.4563923503905304E-2"/>
                  <c:y val="-2.1218483675774474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8941948902561459E-3"/>
                  <c:y val="0.1289997981822237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1.3921857841936414E-2"/>
                  <c:y val="0.1599253628294143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20729490809008799"/>
                  <c:y val="2.4840935726349177E-2"/>
                </c:manualLayout>
              </c:layout>
              <c:tx>
                <c:rich>
                  <a:bodyPr/>
                  <a:lstStyle/>
                  <a:p>
                    <a:pPr>
                      <a:defRPr sz="1000" b="1" i="0" u="none" strike="noStrike" baseline="0">
                        <a:solidFill>
                          <a:srgbClr val="000000"/>
                        </a:solidFill>
                        <a:latin typeface="Arial Cyr"/>
                        <a:ea typeface="Arial Cyr"/>
                        <a:cs typeface="Arial Cyr"/>
                      </a:defRPr>
                    </a:pPr>
                    <a:r>
                      <a:rPr lang="en-US"/>
                      <a:t>Securities
47.5%</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Management'!$A$136:$A$143</c:f>
              <c:strCache>
                <c:ptCount val="8"/>
                <c:pt idx="0">
                  <c:v>Cash and bank deposits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Management'!$B$136:$B$143</c:f>
              <c:numCache>
                <c:formatCode>#,##0</c:formatCode>
                <c:ptCount val="8"/>
                <c:pt idx="0">
                  <c:v>336846075.51739997</c:v>
                </c:pt>
                <c:pt idx="1">
                  <c:v>9584421.2000000011</c:v>
                </c:pt>
                <c:pt idx="2">
                  <c:v>36208102.810000002</c:v>
                </c:pt>
                <c:pt idx="3">
                  <c:v>11000547.77</c:v>
                </c:pt>
                <c:pt idx="4">
                  <c:v>4798379.7315999996</c:v>
                </c:pt>
                <c:pt idx="5">
                  <c:v>32562081.835799988</c:v>
                </c:pt>
                <c:pt idx="6">
                  <c:v>0</c:v>
                </c:pt>
                <c:pt idx="7">
                  <c:v>319149767.87120003</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GB"/>
              <a:t>Corporate</a:t>
            </a:r>
            <a:endParaRPr lang="uk-UA"/>
          </a:p>
        </c:rich>
      </c:tx>
      <c:layout>
        <c:manualLayout>
          <c:xMode val="edge"/>
          <c:yMode val="edge"/>
          <c:x val="0.347273170195043"/>
          <c:y val="1.7667679447677737E-2"/>
        </c:manualLayout>
      </c:layout>
      <c:overlay val="0"/>
      <c:spPr>
        <a:noFill/>
        <a:ln w="25400">
          <a:noFill/>
        </a:ln>
      </c:spPr>
    </c:title>
    <c:autoTitleDeleted val="0"/>
    <c:plotArea>
      <c:layout>
        <c:manualLayout>
          <c:layoutTarget val="inner"/>
          <c:xMode val="edge"/>
          <c:yMode val="edge"/>
          <c:x val="0.1580474379080257"/>
          <c:y val="0.23124581385653439"/>
          <c:w val="0.63644640065657354"/>
          <c:h val="0.65736896470942774"/>
        </c:manualLayout>
      </c:layout>
      <c:ofPieChart>
        <c:ofPieType val="bar"/>
        <c:varyColors val="1"/>
        <c:ser>
          <c:idx val="0"/>
          <c:order val="0"/>
          <c:tx>
            <c:strRef>
              <c:f>'NPF under Management'!$C$135</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FF99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rgbClr val="800080"/>
              </a:solidFill>
              <a:ln w="25400">
                <a:noFill/>
              </a:ln>
            </c:spPr>
          </c:dPt>
          <c:dPt>
            <c:idx val="6"/>
            <c:bubble3D val="0"/>
            <c:spPr>
              <a:solidFill>
                <a:srgbClr val="99CC00"/>
              </a:solidFill>
              <a:ln w="25400">
                <a:noFill/>
              </a:ln>
            </c:spPr>
          </c:dPt>
          <c:dPt>
            <c:idx val="7"/>
            <c:bubble3D val="0"/>
            <c:spPr>
              <a:solidFill>
                <a:srgbClr val="339966"/>
              </a:solidFill>
              <a:ln w="25400">
                <a:noFill/>
              </a:ln>
            </c:spPr>
          </c:dPt>
          <c:dPt>
            <c:idx val="8"/>
            <c:bubble3D val="0"/>
            <c:spPr>
              <a:solidFill>
                <a:srgbClr val="FFFF00"/>
              </a:solidFill>
              <a:ln w="12700">
                <a:noFill/>
                <a:prstDash val="solid"/>
              </a:ln>
            </c:spPr>
          </c:dPt>
          <c:dLbls>
            <c:dLbl>
              <c:idx val="0"/>
              <c:layout>
                <c:manualLayout>
                  <c:x val="7.6149973323214049E-2"/>
                  <c:y val="0.3333362601946971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1.792578090851607E-2"/>
                  <c:y val="8.2330268675336292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4.644070770672218E-3"/>
                  <c:y val="9.7005434479105895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3.7781724583404452E-3"/>
                  <c:y val="0.11413588074768799"/>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18730122266315477"/>
                  <c:y val="1.7854439691611757E-2"/>
                </c:manualLayout>
              </c:layout>
              <c:tx>
                <c:rich>
                  <a:bodyPr/>
                  <a:lstStyle/>
                  <a:p>
                    <a:pPr>
                      <a:defRPr sz="1000" b="1" i="0" u="none" strike="noStrike" baseline="0">
                        <a:solidFill>
                          <a:srgbClr val="000000"/>
                        </a:solidFill>
                        <a:latin typeface="Arial Cyr"/>
                        <a:ea typeface="Arial Cyr"/>
                        <a:cs typeface="Arial Cyr"/>
                      </a:defRPr>
                    </a:pPr>
                    <a:r>
                      <a:rPr lang="en-US"/>
                      <a:t>Securities
51.1%</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Management'!$A$136:$A$143</c:f>
              <c:strCache>
                <c:ptCount val="8"/>
                <c:pt idx="0">
                  <c:v>Cash and bank deposits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Management'!$C$136:$C$143</c:f>
              <c:numCache>
                <c:formatCode>#,##0</c:formatCode>
                <c:ptCount val="8"/>
                <c:pt idx="0">
                  <c:v>79388210.179999992</c:v>
                </c:pt>
                <c:pt idx="1">
                  <c:v>0</c:v>
                </c:pt>
                <c:pt idx="2">
                  <c:v>0</c:v>
                </c:pt>
                <c:pt idx="3">
                  <c:v>2336624.14</c:v>
                </c:pt>
                <c:pt idx="4">
                  <c:v>23772.3838</c:v>
                </c:pt>
                <c:pt idx="5">
                  <c:v>4190320.003</c:v>
                </c:pt>
                <c:pt idx="6">
                  <c:v>0</c:v>
                </c:pt>
                <c:pt idx="7">
                  <c:v>81147555.519999996</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GB"/>
              <a:t>Professional</a:t>
            </a:r>
            <a:endParaRPr lang="uk-UA"/>
          </a:p>
        </c:rich>
      </c:tx>
      <c:layout>
        <c:manualLayout>
          <c:xMode val="edge"/>
          <c:yMode val="edge"/>
          <c:x val="0.4237627700383606"/>
          <c:y val="1.7667771036817121E-2"/>
        </c:manualLayout>
      </c:layout>
      <c:overlay val="0"/>
      <c:spPr>
        <a:noFill/>
        <a:ln w="25400">
          <a:noFill/>
        </a:ln>
      </c:spPr>
    </c:title>
    <c:autoTitleDeleted val="0"/>
    <c:plotArea>
      <c:layout>
        <c:manualLayout>
          <c:layoutTarget val="inner"/>
          <c:xMode val="edge"/>
          <c:yMode val="edge"/>
          <c:x val="0.13623294778212686"/>
          <c:y val="0.24317791841895842"/>
          <c:w val="0.63265098740165715"/>
          <c:h val="0.66137337828232201"/>
        </c:manualLayout>
      </c:layout>
      <c:ofPieChart>
        <c:ofPieType val="bar"/>
        <c:varyColors val="1"/>
        <c:ser>
          <c:idx val="0"/>
          <c:order val="0"/>
          <c:tx>
            <c:strRef>
              <c:f>'NPF under Management'!$D$135</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rgbClr val="800080"/>
              </a:solidFill>
              <a:ln w="25400">
                <a:noFill/>
              </a:ln>
            </c:spPr>
          </c:dPt>
          <c:dPt>
            <c:idx val="6"/>
            <c:bubble3D val="0"/>
            <c:spPr>
              <a:solidFill>
                <a:srgbClr val="99CC00"/>
              </a:solidFill>
              <a:ln w="25400">
                <a:noFill/>
              </a:ln>
            </c:spPr>
          </c:dPt>
          <c:dPt>
            <c:idx val="7"/>
            <c:bubble3D val="0"/>
            <c:spPr>
              <a:solidFill>
                <a:srgbClr val="339966"/>
              </a:solidFill>
              <a:ln w="25400">
                <a:noFill/>
              </a:ln>
            </c:spPr>
          </c:dPt>
          <c:dPt>
            <c:idx val="8"/>
            <c:bubble3D val="0"/>
            <c:spPr>
              <a:solidFill>
                <a:srgbClr val="FFFF00"/>
              </a:solidFill>
              <a:ln w="12700">
                <a:noFill/>
                <a:prstDash val="solid"/>
              </a:ln>
            </c:spPr>
          </c:dPt>
          <c:dLbls>
            <c:dLbl>
              <c:idx val="0"/>
              <c:layout>
                <c:manualLayout>
                  <c:x val="0"/>
                  <c:y val="0.2055010838817479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0.11387211567879166"/>
                  <c:y val="-4.969365642272765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3.2099864997372496E-3"/>
                  <c:y val="-6.5270656006363781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099864997372496E-3"/>
                  <c:y val="6.3484978408065995E-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8.3222101125385167E-3"/>
                  <c:y val="9.7688130903394871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8"/>
              <c:layout>
                <c:manualLayout>
                  <c:x val="-0.19847491264512185"/>
                  <c:y val="6.3380333911144653E-3"/>
                </c:manualLayout>
              </c:layout>
              <c:tx>
                <c:rich>
                  <a:bodyPr/>
                  <a:lstStyle/>
                  <a:p>
                    <a:pPr>
                      <a:defRPr sz="1000" b="1" i="0" u="none" strike="noStrike" baseline="0">
                        <a:solidFill>
                          <a:srgbClr val="000000"/>
                        </a:solidFill>
                        <a:latin typeface="Arial Cyr"/>
                        <a:ea typeface="Arial Cyr"/>
                        <a:cs typeface="Arial Cyr"/>
                      </a:defRPr>
                    </a:pPr>
                    <a:r>
                      <a:rPr lang="en-US"/>
                      <a:t>Securities
68.8%</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Management'!$A$136:$A$143</c:f>
              <c:strCache>
                <c:ptCount val="8"/>
                <c:pt idx="0">
                  <c:v>Cash and bank deposits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Management'!$D$136:$D$143</c:f>
              <c:numCache>
                <c:formatCode>#,##0</c:formatCode>
                <c:ptCount val="8"/>
                <c:pt idx="0">
                  <c:v>25481886.829999998</c:v>
                </c:pt>
                <c:pt idx="1">
                  <c:v>0</c:v>
                </c:pt>
                <c:pt idx="2">
                  <c:v>5050938.84</c:v>
                </c:pt>
                <c:pt idx="3">
                  <c:v>4317700.2699999996</c:v>
                </c:pt>
                <c:pt idx="4">
                  <c:v>11409460.3672</c:v>
                </c:pt>
                <c:pt idx="5">
                  <c:v>34188083.063000008</c:v>
                </c:pt>
                <c:pt idx="6">
                  <c:v>0</c:v>
                </c:pt>
                <c:pt idx="7">
                  <c:v>31425845.360400002</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a:t>
            </a:r>
            <a:r>
              <a:rPr lang="en-US"/>
              <a:t>0</a:t>
            </a:r>
            <a:r>
              <a:rPr lang="uk-UA"/>
              <a:t>.</a:t>
            </a:r>
            <a:r>
              <a:rPr lang="en-US"/>
              <a:t>06</a:t>
            </a:r>
            <a:r>
              <a:rPr lang="uk-UA"/>
              <a:t>.2016</a:t>
            </a:r>
          </a:p>
        </c:rich>
      </c:tx>
      <c:layout>
        <c:manualLayout>
          <c:xMode val="edge"/>
          <c:yMode val="edge"/>
          <c:x val="0.25000020601820377"/>
          <c:y val="3.1034470691163607E-2"/>
        </c:manualLayout>
      </c:layout>
      <c:overlay val="0"/>
      <c:spPr>
        <a:noFill/>
        <a:ln w="25400">
          <a:noFill/>
        </a:ln>
      </c:spPr>
    </c:title>
    <c:autoTitleDeleted val="0"/>
    <c:plotArea>
      <c:layout>
        <c:manualLayout>
          <c:layoutTarget val="inner"/>
          <c:xMode val="edge"/>
          <c:yMode val="edge"/>
          <c:x val="8.5032071622823488E-2"/>
          <c:y val="0.18008280461005366"/>
          <c:w val="0.4012100723857977"/>
          <c:h val="0.68620689655172418"/>
        </c:manualLayout>
      </c:layout>
      <c:pieChart>
        <c:varyColors val="1"/>
        <c:ser>
          <c:idx val="0"/>
          <c:order val="0"/>
          <c:tx>
            <c:strRef>
              <c:f>'NPF under Management'!$A$52:$F$52</c:f>
              <c:strCache>
                <c:ptCount val="6"/>
                <c:pt idx="0">
                  <c:v>30.06.2016</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7.9992612052421554E-3"/>
                  <c:y val="-9.076232596909637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3"/>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7.652237227078923E-2"/>
                  <c:y val="0.12562327346876917"/>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'NPF under Management'!$B$53:$F$53</c:f>
              <c:strCache>
                <c:ptCount val="5"/>
                <c:pt idx="0">
                  <c:v>Securities</c:v>
                </c:pt>
                <c:pt idx="1">
                  <c:v>Cash and bank deposits</c:v>
                </c:pt>
                <c:pt idx="2">
                  <c:v>Bank metals</c:v>
                </c:pt>
                <c:pt idx="3">
                  <c:v>Real estate</c:v>
                </c:pt>
                <c:pt idx="4">
                  <c:v>Other assets</c:v>
                </c:pt>
              </c:strCache>
            </c:strRef>
          </c:cat>
          <c:val>
            <c:numRef>
              <c:f>'NPF under Management'!$B$57:$F$57</c:f>
              <c:numCache>
                <c:formatCode>#,##0</c:formatCode>
                <c:ptCount val="5"/>
                <c:pt idx="0">
                  <c:v>514221108.51809996</c:v>
                </c:pt>
                <c:pt idx="1">
                  <c:v>416474573.10440004</c:v>
                </c:pt>
                <c:pt idx="2">
                  <c:v>9215678.4300000016</c:v>
                </c:pt>
                <c:pt idx="3">
                  <c:v>26616041.650000002</c:v>
                </c:pt>
                <c:pt idx="4">
                  <c:v>15781134.27</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1180555555555551" footer="0.51180555555555551"/>
    <c:pageSetup firstPageNumber="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30.0</a:t>
            </a:r>
            <a:r>
              <a:rPr lang="en-US"/>
              <a:t>9</a:t>
            </a:r>
            <a:r>
              <a:rPr lang="uk-UA"/>
              <a:t>.2016</a:t>
            </a:r>
          </a:p>
        </c:rich>
      </c:tx>
      <c:layout>
        <c:manualLayout>
          <c:xMode val="edge"/>
          <c:yMode val="edge"/>
          <c:x val="0.44834394752249296"/>
          <c:y val="3.1142012997038473E-2"/>
        </c:manualLayout>
      </c:layout>
      <c:overlay val="0"/>
      <c:spPr>
        <a:noFill/>
        <a:ln w="25400">
          <a:noFill/>
        </a:ln>
      </c:spPr>
    </c:title>
    <c:autoTitleDeleted val="0"/>
    <c:plotArea>
      <c:layout>
        <c:manualLayout>
          <c:layoutTarget val="inner"/>
          <c:xMode val="edge"/>
          <c:yMode val="edge"/>
          <c:x val="0.29030423956008583"/>
          <c:y val="0.21827427821522311"/>
          <c:w val="0.38596564701671959"/>
          <c:h val="0.68512226481784033"/>
        </c:manualLayout>
      </c:layout>
      <c:pieChart>
        <c:varyColors val="1"/>
        <c:ser>
          <c:idx val="0"/>
          <c:order val="0"/>
          <c:tx>
            <c:strRef>
              <c:f>'NPF under Management'!$A$45:$F$45</c:f>
              <c:strCache>
                <c:ptCount val="6"/>
                <c:pt idx="0">
                  <c:v>30.09.2016</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1"/>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2.326074298126549E-2"/>
                  <c:y val="-0.1305145738361651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3"/>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3.2242159506666479E-2"/>
                  <c:y val="0.1564943362342864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'NPF under Management'!$B$46:$F$46</c:f>
              <c:strCache>
                <c:ptCount val="5"/>
                <c:pt idx="0">
                  <c:v>Securities</c:v>
                </c:pt>
                <c:pt idx="1">
                  <c:v>Cash and bank deposits</c:v>
                </c:pt>
                <c:pt idx="2">
                  <c:v>Bank metals</c:v>
                </c:pt>
                <c:pt idx="3">
                  <c:v>Real estate</c:v>
                </c:pt>
                <c:pt idx="4">
                  <c:v>Other assets</c:v>
                </c:pt>
              </c:strCache>
            </c:strRef>
          </c:cat>
          <c:val>
            <c:numRef>
              <c:f>'NPF under Management'!$B$50:$F$50</c:f>
              <c:numCache>
                <c:formatCode>#,##0</c:formatCode>
                <c:ptCount val="5"/>
                <c:pt idx="0">
                  <c:v>518895266.13599998</c:v>
                </c:pt>
                <c:pt idx="1">
                  <c:v>441716172.52739996</c:v>
                </c:pt>
                <c:pt idx="2">
                  <c:v>9584421.2000000011</c:v>
                </c:pt>
                <c:pt idx="3">
                  <c:v>41259041.650000006</c:v>
                </c:pt>
                <c:pt idx="4">
                  <c:v>17654872.18</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1180555555555551" footer="0.51180555555555551"/>
    <c:pageSetup firstPageNumber="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30.0</a:t>
            </a:r>
            <a:r>
              <a:rPr lang="en-US"/>
              <a:t>9</a:t>
            </a:r>
            <a:r>
              <a:rPr lang="uk-UA"/>
              <a:t>.2015</a:t>
            </a:r>
          </a:p>
        </c:rich>
      </c:tx>
      <c:layout>
        <c:manualLayout>
          <c:xMode val="edge"/>
          <c:yMode val="edge"/>
          <c:x val="0.42999995911725986"/>
          <c:y val="3.3088388809353379E-2"/>
        </c:manualLayout>
      </c:layout>
      <c:overlay val="0"/>
      <c:spPr>
        <a:noFill/>
        <a:ln w="25400">
          <a:noFill/>
        </a:ln>
      </c:spPr>
    </c:title>
    <c:autoTitleDeleted val="0"/>
    <c:plotArea>
      <c:layout>
        <c:manualLayout>
          <c:layoutTarget val="inner"/>
          <c:xMode val="edge"/>
          <c:yMode val="edge"/>
          <c:x val="0.26"/>
          <c:y val="0.21323529411764705"/>
          <c:w val="0.41199999999999998"/>
          <c:h val="0.75735294117647056"/>
        </c:manualLayout>
      </c:layout>
      <c:pieChart>
        <c:varyColors val="1"/>
        <c:ser>
          <c:idx val="0"/>
          <c:order val="0"/>
          <c:tx>
            <c:strRef>
              <c:f>'NPF under Management'!$A$59:$F$59</c:f>
              <c:strCache>
                <c:ptCount val="6"/>
                <c:pt idx="0">
                  <c:v>30.09.2015</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1"/>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2.1333253966425761E-3"/>
                  <c:y val="-0.1334447106361165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3"/>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2248280344031079E-2"/>
                  <c:y val="0.1248272190178518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'NPF under Management'!$B$60:$F$60</c:f>
              <c:strCache>
                <c:ptCount val="5"/>
                <c:pt idx="0">
                  <c:v>Securities</c:v>
                </c:pt>
                <c:pt idx="1">
                  <c:v>Cash and bank deposits</c:v>
                </c:pt>
                <c:pt idx="2">
                  <c:v>Bank metals</c:v>
                </c:pt>
                <c:pt idx="3">
                  <c:v>Real estate</c:v>
                </c:pt>
                <c:pt idx="4">
                  <c:v>Other assets</c:v>
                </c:pt>
              </c:strCache>
            </c:strRef>
          </c:cat>
          <c:val>
            <c:numRef>
              <c:f>'NPF under Management'!$B$64:$F$64</c:f>
              <c:numCache>
                <c:formatCode>#,##0</c:formatCode>
                <c:ptCount val="5"/>
                <c:pt idx="0">
                  <c:v>472403503.38989985</c:v>
                </c:pt>
                <c:pt idx="1">
                  <c:v>357596619.27000004</c:v>
                </c:pt>
                <c:pt idx="2">
                  <c:v>14091992.168</c:v>
                </c:pt>
                <c:pt idx="3">
                  <c:v>19509189.810000002</c:v>
                </c:pt>
                <c:pt idx="4">
                  <c:v>11138034.01</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1180555555555551" footer="0.51180555555555551"/>
    <c:pageSetup firstPageNumber="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56907841972007E-2"/>
          <c:y val="7.5353919614710427E-2"/>
          <c:w val="0.89580381679335375"/>
          <c:h val="0.58178999111556284"/>
        </c:manualLayout>
      </c:layout>
      <c:barChart>
        <c:barDir val="col"/>
        <c:grouping val="clustered"/>
        <c:varyColors val="0"/>
        <c:ser>
          <c:idx val="1"/>
          <c:order val="0"/>
          <c:tx>
            <c:strRef>
              <c:f>'[12]СК в управлінні'!$B$2</c:f>
              <c:strCache>
                <c:ptCount val="1"/>
                <c:pt idx="0">
                  <c:v>Кількість КУА, що мають активи СК в управлінні</c:v>
                </c:pt>
              </c:strCache>
            </c:strRef>
          </c:tx>
          <c:spPr>
            <a:solidFill>
              <a:srgbClr val="008080"/>
            </a:solidFill>
            <a:ln w="25400">
              <a:noFill/>
            </a:ln>
          </c:spPr>
          <c:invertIfNegative val="0"/>
          <c:dLbls>
            <c:dLbl>
              <c:idx val="1"/>
              <c:layout>
                <c:manualLayout>
                  <c:x val="-3.4447804486187127E-17"/>
                  <c:y val="2.1782307278034808E-2"/>
                </c:manualLayout>
              </c:layout>
              <c:spPr>
                <a:noFill/>
                <a:ln w="25400">
                  <a:noFill/>
                </a:ln>
              </c:spPr>
              <c:txPr>
                <a:bodyPr/>
                <a:lstStyle/>
                <a:p>
                  <a:pPr>
                    <a:defRPr sz="11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0272797733012857E-2"/>
                  <c:y val="1.8720164095008707E-2"/>
                </c:manualLayout>
              </c:layout>
              <c:spPr>
                <a:noFill/>
                <a:ln w="25400">
                  <a:noFill/>
                </a:ln>
              </c:spPr>
              <c:txPr>
                <a:bodyPr/>
                <a:lstStyle/>
                <a:p>
                  <a:pPr>
                    <a:defRPr sz="11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3.9578255508198176E-3"/>
                  <c:y val="8.0058596964588946E-3"/>
                </c:manualLayout>
              </c:layout>
              <c:spPr>
                <a:noFill/>
                <a:ln w="25400">
                  <a:noFill/>
                </a:ln>
              </c:spPr>
              <c:txPr>
                <a:bodyPr/>
                <a:lstStyle/>
                <a:p>
                  <a:pPr>
                    <a:defRPr sz="11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3.7166585795093791E-3"/>
                  <c:y val="4.4344248969422906E-3"/>
                </c:manualLayout>
              </c:layout>
              <c:spPr>
                <a:noFill/>
                <a:ln w="25400">
                  <a:noFill/>
                </a:ln>
              </c:spPr>
              <c:txPr>
                <a:bodyPr/>
                <a:lstStyle/>
                <a:p>
                  <a:pPr>
                    <a:defRPr sz="11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4.156016106295346E-3"/>
                  <c:y val="3.2692307692307715E-2"/>
                </c:manualLayout>
              </c:layout>
              <c:spPr>
                <a:noFill/>
                <a:ln w="25400">
                  <a:noFill/>
                </a:ln>
              </c:spPr>
              <c:txPr>
                <a:bodyPr/>
                <a:lstStyle/>
                <a:p>
                  <a:pPr>
                    <a:defRPr sz="1100" b="1" i="0" u="none" strike="noStrike" baseline="0">
                      <a:solidFill>
                        <a:srgbClr val="33330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3333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'[12]СК в управлінні'!$A$4:$A$8</c:f>
              <c:strCache>
                <c:ptCount val="5"/>
                <c:pt idx="0">
                  <c:v>3 кв. 2015</c:v>
                </c:pt>
                <c:pt idx="1">
                  <c:v>4 кв. 2015</c:v>
                </c:pt>
                <c:pt idx="2">
                  <c:v>1 кв. 2016</c:v>
                </c:pt>
                <c:pt idx="3">
                  <c:v>2 кв. 2016</c:v>
                </c:pt>
                <c:pt idx="4">
                  <c:v>3 кв. 2016</c:v>
                </c:pt>
              </c:strCache>
            </c:strRef>
          </c:cat>
          <c:val>
            <c:numRef>
              <c:f>'[12]СК в управлінні'!$B$4:$B$8</c:f>
              <c:numCache>
                <c:formatCode>General</c:formatCode>
                <c:ptCount val="5"/>
                <c:pt idx="0">
                  <c:v>3</c:v>
                </c:pt>
                <c:pt idx="1">
                  <c:v>3</c:v>
                </c:pt>
                <c:pt idx="2">
                  <c:v>2</c:v>
                </c:pt>
                <c:pt idx="3">
                  <c:v>3</c:v>
                </c:pt>
                <c:pt idx="4">
                  <c:v>3</c:v>
                </c:pt>
              </c:numCache>
            </c:numRef>
          </c:val>
        </c:ser>
        <c:ser>
          <c:idx val="0"/>
          <c:order val="1"/>
          <c:tx>
            <c:strRef>
              <c:f>'[12]СК в управлінні'!$C$2</c:f>
              <c:strCache>
                <c:ptCount val="1"/>
                <c:pt idx="0">
                  <c:v>Кількість СК, активи яких передано в управління</c:v>
                </c:pt>
              </c:strCache>
            </c:strRef>
          </c:tx>
          <c:spPr>
            <a:solidFill>
              <a:srgbClr val="CCFFCC"/>
            </a:solidFill>
            <a:ln w="25400">
              <a:noFill/>
            </a:ln>
          </c:spPr>
          <c:invertIfNegative val="0"/>
          <c:dLbls>
            <c:dLbl>
              <c:idx val="1"/>
              <c:layout>
                <c:manualLayout>
                  <c:x val="1.0256410256410256E-2"/>
                  <c:y val="3.8314176245210726E-3"/>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3399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'[12]СК в управлінні'!$A$4:$A$8</c:f>
              <c:strCache>
                <c:ptCount val="5"/>
                <c:pt idx="0">
                  <c:v>3 кв. 2015</c:v>
                </c:pt>
                <c:pt idx="1">
                  <c:v>4 кв. 2015</c:v>
                </c:pt>
                <c:pt idx="2">
                  <c:v>1 кв. 2016</c:v>
                </c:pt>
                <c:pt idx="3">
                  <c:v>2 кв. 2016</c:v>
                </c:pt>
                <c:pt idx="4">
                  <c:v>3 кв. 2016</c:v>
                </c:pt>
              </c:strCache>
            </c:strRef>
          </c:cat>
          <c:val>
            <c:numRef>
              <c:f>'[12]СК в управлінні'!$C$4:$C$8</c:f>
              <c:numCache>
                <c:formatCode>General</c:formatCode>
                <c:ptCount val="5"/>
                <c:pt idx="0">
                  <c:v>5</c:v>
                </c:pt>
                <c:pt idx="1">
                  <c:v>5</c:v>
                </c:pt>
                <c:pt idx="2">
                  <c:v>5</c:v>
                </c:pt>
                <c:pt idx="3">
                  <c:v>7</c:v>
                </c:pt>
                <c:pt idx="4">
                  <c:v>7</c:v>
                </c:pt>
              </c:numCache>
            </c:numRef>
          </c:val>
        </c:ser>
        <c:dLbls>
          <c:showLegendKey val="0"/>
          <c:showVal val="0"/>
          <c:showCatName val="0"/>
          <c:showSerName val="0"/>
          <c:showPercent val="0"/>
          <c:showBubbleSize val="0"/>
        </c:dLbls>
        <c:gapWidth val="150"/>
        <c:axId val="319268384"/>
        <c:axId val="319268944"/>
      </c:barChart>
      <c:lineChart>
        <c:grouping val="standard"/>
        <c:varyColors val="0"/>
        <c:ser>
          <c:idx val="2"/>
          <c:order val="2"/>
          <c:tx>
            <c:strRef>
              <c:f>'[12]СК в управлінні'!$D$2</c:f>
              <c:strCache>
                <c:ptCount val="1"/>
                <c:pt idx="0">
                  <c:v>Активи СК в управлінні, млн. грн. (ліва шкала)</c:v>
                </c:pt>
              </c:strCache>
            </c:strRef>
          </c:tx>
          <c:spPr>
            <a:ln w="25400">
              <a:solidFill>
                <a:srgbClr val="800080"/>
              </a:solidFill>
              <a:prstDash val="solid"/>
            </a:ln>
          </c:spPr>
          <c:marker>
            <c:symbol val="triangle"/>
            <c:size val="6"/>
            <c:spPr>
              <a:solidFill>
                <a:srgbClr val="800080"/>
              </a:solidFill>
              <a:ln>
                <a:solidFill>
                  <a:srgbClr val="800080"/>
                </a:solidFill>
                <a:prstDash val="solid"/>
              </a:ln>
            </c:spPr>
          </c:marker>
          <c:dLbls>
            <c:dLbl>
              <c:idx val="0"/>
              <c:layout>
                <c:manualLayout>
                  <c:x val="-1.3868818267972472E-2"/>
                  <c:y val="-6.2543883874260145E-2"/>
                </c:manualLayout>
              </c:layout>
              <c:numFmt formatCode="#,##0.0" sourceLinked="0"/>
              <c:spPr>
                <a:noFill/>
                <a:ln w="25400">
                  <a:noFill/>
                </a:ln>
              </c:spPr>
              <c:txPr>
                <a:bodyPr/>
                <a:lstStyle/>
                <a:p>
                  <a:pPr>
                    <a:defRPr sz="11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7004343290311467E-2"/>
                  <c:y val="-5.6885578282056898E-2"/>
                </c:manualLayout>
              </c:layout>
              <c:numFmt formatCode="#,##0.0" sourceLinked="0"/>
              <c:spPr>
                <a:noFill/>
                <a:ln w="25400">
                  <a:noFill/>
                </a:ln>
              </c:spPr>
              <c:txPr>
                <a:bodyPr/>
                <a:lstStyle/>
                <a:p>
                  <a:pPr>
                    <a:defRPr sz="11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245510261621848E-2"/>
                  <c:y val="-5.815058918042959E-2"/>
                </c:manualLayout>
              </c:layout>
              <c:numFmt formatCode="#,##0.0" sourceLinked="0"/>
              <c:spPr>
                <a:noFill/>
                <a:ln w="25400">
                  <a:noFill/>
                </a:ln>
              </c:spPr>
              <c:txPr>
                <a:bodyPr/>
                <a:lstStyle/>
                <a:p>
                  <a:pPr>
                    <a:defRPr sz="11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365610583908264E-2"/>
                  <c:y val="-6.617276285413401E-2"/>
                </c:manualLayout>
              </c:layout>
              <c:numFmt formatCode="#,##0.0" sourceLinked="0"/>
              <c:spPr>
                <a:noFill/>
                <a:ln w="25400">
                  <a:noFill/>
                </a:ln>
              </c:spPr>
              <c:txPr>
                <a:bodyPr/>
                <a:lstStyle/>
                <a:p>
                  <a:pPr>
                    <a:defRPr sz="11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4833486153213948E-2"/>
                  <c:y val="-4.6559719098988608E-2"/>
                </c:manualLayout>
              </c:layout>
              <c:numFmt formatCode="#,##0.0" sourceLinked="0"/>
              <c:spPr>
                <a:noFill/>
                <a:ln w="25400">
                  <a:noFill/>
                </a:ln>
              </c:spPr>
              <c:txPr>
                <a:bodyPr/>
                <a:lstStyle/>
                <a:p>
                  <a:pPr>
                    <a:defRPr sz="11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5074653124524388E-2"/>
                  <c:y val="-4.6840571450177795E-2"/>
                </c:manualLayout>
              </c:layout>
              <c:numFmt formatCode="#,##0.0" sourceLinked="0"/>
              <c:spPr>
                <a:noFill/>
                <a:ln w="25400">
                  <a:noFill/>
                </a:ln>
              </c:spPr>
              <c:txPr>
                <a:bodyPr/>
                <a:lstStyle/>
                <a:p>
                  <a:pPr>
                    <a:defRPr sz="1100" b="1" i="1"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1"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'[12]СК в управлінні'!$A$4:$A$8</c:f>
              <c:strCache>
                <c:ptCount val="5"/>
                <c:pt idx="0">
                  <c:v>3 кв. 2015</c:v>
                </c:pt>
                <c:pt idx="1">
                  <c:v>4 кв. 2015</c:v>
                </c:pt>
                <c:pt idx="2">
                  <c:v>1 кв. 2016</c:v>
                </c:pt>
                <c:pt idx="3">
                  <c:v>2 кв. 2016</c:v>
                </c:pt>
                <c:pt idx="4">
                  <c:v>3 кв. 2016</c:v>
                </c:pt>
              </c:strCache>
            </c:strRef>
          </c:cat>
          <c:val>
            <c:numRef>
              <c:f>'[12]СК в управлінні'!$D$4:$D$8</c:f>
              <c:numCache>
                <c:formatCode>General</c:formatCode>
                <c:ptCount val="5"/>
                <c:pt idx="0">
                  <c:v>30.329109199999998</c:v>
                </c:pt>
                <c:pt idx="1">
                  <c:v>32.768714280000005</c:v>
                </c:pt>
                <c:pt idx="2">
                  <c:v>33.496347230000005</c:v>
                </c:pt>
                <c:pt idx="3">
                  <c:v>48.467840840000001</c:v>
                </c:pt>
                <c:pt idx="4">
                  <c:v>51.256715999999997</c:v>
                </c:pt>
              </c:numCache>
            </c:numRef>
          </c:val>
          <c:smooth val="0"/>
        </c:ser>
        <c:dLbls>
          <c:showLegendKey val="0"/>
          <c:showVal val="0"/>
          <c:showCatName val="0"/>
          <c:showSerName val="0"/>
          <c:showPercent val="0"/>
          <c:showBubbleSize val="0"/>
        </c:dLbls>
        <c:marker val="1"/>
        <c:smooth val="0"/>
        <c:axId val="319269504"/>
        <c:axId val="319270064"/>
      </c:lineChart>
      <c:catAx>
        <c:axId val="319268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1" u="none" strike="noStrike" baseline="0">
                <a:solidFill>
                  <a:srgbClr val="000000"/>
                </a:solidFill>
                <a:latin typeface="Arial"/>
                <a:ea typeface="Arial"/>
                <a:cs typeface="Arial"/>
              </a:defRPr>
            </a:pPr>
            <a:endParaRPr lang="uk-UA"/>
          </a:p>
        </c:txPr>
        <c:crossAx val="319268944"/>
        <c:crosses val="autoZero"/>
        <c:auto val="0"/>
        <c:lblAlgn val="ctr"/>
        <c:lblOffset val="100"/>
        <c:tickLblSkip val="1"/>
        <c:tickMarkSkip val="1"/>
        <c:noMultiLvlLbl val="0"/>
      </c:catAx>
      <c:valAx>
        <c:axId val="319268944"/>
        <c:scaling>
          <c:orientation val="minMax"/>
          <c:max val="7"/>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319268384"/>
        <c:crosses val="autoZero"/>
        <c:crossBetween val="between"/>
      </c:valAx>
      <c:catAx>
        <c:axId val="319269504"/>
        <c:scaling>
          <c:orientation val="minMax"/>
        </c:scaling>
        <c:delete val="1"/>
        <c:axPos val="b"/>
        <c:numFmt formatCode="General" sourceLinked="1"/>
        <c:majorTickMark val="out"/>
        <c:minorTickMark val="none"/>
        <c:tickLblPos val="nextTo"/>
        <c:crossAx val="319270064"/>
        <c:crosses val="autoZero"/>
        <c:auto val="0"/>
        <c:lblAlgn val="ctr"/>
        <c:lblOffset val="100"/>
        <c:noMultiLvlLbl val="0"/>
      </c:catAx>
      <c:valAx>
        <c:axId val="319270064"/>
        <c:scaling>
          <c:orientation val="minMax"/>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319269504"/>
        <c:crosses val="max"/>
        <c:crossBetween val="between"/>
        <c:majorUnit val="8"/>
      </c:valAx>
      <c:spPr>
        <a:solidFill>
          <a:srgbClr val="FFFFFF"/>
        </a:solidFill>
        <a:ln w="25400">
          <a:noFill/>
        </a:ln>
      </c:spPr>
    </c:plotArea>
    <c:legend>
      <c:legendPos val="r"/>
      <c:layout>
        <c:manualLayout>
          <c:xMode val="edge"/>
          <c:yMode val="edge"/>
          <c:x val="9.0296416108257352E-2"/>
          <c:y val="0.78615314017120408"/>
          <c:w val="0.82169709034677663"/>
          <c:h val="0.19942831900914348"/>
        </c:manualLayout>
      </c:layout>
      <c:overlay val="0"/>
      <c:spPr>
        <a:solidFill>
          <a:srgbClr val="FFFFFF"/>
        </a:solidFill>
        <a:ln w="25400">
          <a:noFill/>
        </a:ln>
      </c:spPr>
      <c:txPr>
        <a:bodyPr/>
        <a:lstStyle/>
        <a:p>
          <a:pPr>
            <a:defRPr sz="10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334292801202938"/>
          <c:y val="1.5251041521082883E-2"/>
          <c:w val="0.50401648540248678"/>
          <c:h val="0.82355624213847556"/>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3.5708874529106482E-2"/>
                  <c:y val="-0.1373462255041954"/>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6.0075851881792293E-4"/>
                  <c:y val="1.1989990888444704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16530067074948965"/>
                  <c:y val="-6.269331718150615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3241257908042176"/>
                  <c:y val="9.841973135401828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Types'!$O$13:$R$13</c:f>
              <c:strCache>
                <c:ptCount val="4"/>
                <c:pt idx="0">
                  <c:v>Open-ended</c:v>
                </c:pt>
                <c:pt idx="1">
                  <c:v>Interval</c:v>
                </c:pt>
                <c:pt idx="2">
                  <c:v>Closed-end (venture excluded)</c:v>
                </c:pt>
                <c:pt idx="3">
                  <c:v>Venture</c:v>
                </c:pt>
              </c:strCache>
            </c:strRef>
          </c:cat>
          <c:val>
            <c:numRef>
              <c:f>'Fund Types'!$O$14:$R$14</c:f>
              <c:numCache>
                <c:formatCode>General</c:formatCode>
                <c:ptCount val="4"/>
                <c:pt idx="0">
                  <c:v>20</c:v>
                </c:pt>
                <c:pt idx="1">
                  <c:v>24</c:v>
                </c:pt>
                <c:pt idx="2">
                  <c:v>93</c:v>
                </c:pt>
                <c:pt idx="3">
                  <c:v>990</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186289683470699"/>
          <c:y val="4.5847189947097189E-2"/>
          <c:w val="0.39759613770704277"/>
          <c:h val="0.77140095672706377"/>
        </c:manualLayout>
      </c:layout>
      <c:pieChart>
        <c:varyColors val="1"/>
        <c:ser>
          <c:idx val="0"/>
          <c:order val="0"/>
          <c:explosion val="8"/>
          <c:dPt>
            <c:idx val="0"/>
            <c:bubble3D val="0"/>
            <c:spPr>
              <a:solidFill>
                <a:schemeClr val="accent5"/>
              </a:solidFill>
            </c:spPr>
          </c:dPt>
          <c:dPt>
            <c:idx val="1"/>
            <c:bubble3D val="0"/>
            <c:spPr>
              <a:solidFill>
                <a:schemeClr val="accent5">
                  <a:lumMod val="75000"/>
                </a:schemeClr>
              </a:solidFill>
            </c:spPr>
          </c:dPt>
          <c:dPt>
            <c:idx val="2"/>
            <c:bubble3D val="0"/>
            <c:spPr>
              <a:solidFill>
                <a:schemeClr val="accent5">
                  <a:lumMod val="60000"/>
                  <a:lumOff val="40000"/>
                </a:schemeClr>
              </a:solidFill>
            </c:spPr>
          </c:dPt>
          <c:dPt>
            <c:idx val="3"/>
            <c:bubble3D val="0"/>
            <c:spPr>
              <a:solidFill>
                <a:schemeClr val="accent5">
                  <a:lumMod val="20000"/>
                  <a:lumOff val="80000"/>
                </a:schemeClr>
              </a:solidFill>
            </c:spPr>
          </c:dPt>
          <c:dLbls>
            <c:dLbl>
              <c:idx val="0"/>
              <c:layout>
                <c:manualLayout>
                  <c:x val="3.865610685127243E-2"/>
                  <c:y val="1.578718406055594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8.5296106545634069E-3"/>
                  <c:y val="-9.2864082597405705E-4"/>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9.2304025164144654E-2"/>
                  <c:y val="8.107989249234352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3455629333812537E-2"/>
                  <c:y val="-6.43012867466822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Types'!$C$18:$E$18,'Fund Types'!$G$18)</c:f>
              <c:strCache>
                <c:ptCount val="4"/>
                <c:pt idx="0">
                  <c:v>Equity funds</c:v>
                </c:pt>
                <c:pt idx="1">
                  <c:v>Bond funds</c:v>
                </c:pt>
                <c:pt idx="2">
                  <c:v>Mixed funds*</c:v>
                </c:pt>
                <c:pt idx="3">
                  <c:v>Other funds</c:v>
                </c:pt>
              </c:strCache>
            </c:strRef>
          </c:cat>
          <c:val>
            <c:numRef>
              <c:f>('Fund Types'!$C$23:$E$23,'Fund Types'!$G$23)</c:f>
              <c:numCache>
                <c:formatCode>General</c:formatCode>
                <c:ptCount val="4"/>
                <c:pt idx="0">
                  <c:v>4</c:v>
                </c:pt>
                <c:pt idx="1">
                  <c:v>5</c:v>
                </c:pt>
                <c:pt idx="2">
                  <c:v>14</c:v>
                </c:pt>
                <c:pt idx="3">
                  <c:v>10</c:v>
                </c:pt>
              </c:numCache>
            </c:numRef>
          </c:val>
        </c:ser>
        <c:dLbls>
          <c:showLegendKey val="0"/>
          <c:showVal val="0"/>
          <c:showCatName val="0"/>
          <c:showSerName val="0"/>
          <c:showPercent val="0"/>
          <c:showBubbleSize val="0"/>
          <c:showLeaderLines val="0"/>
        </c:dLbls>
        <c:firstSliceAng val="16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By CII AuM</a:t>
            </a:r>
            <a:endParaRPr lang="uk-UA"/>
          </a:p>
        </c:rich>
      </c:tx>
      <c:layout>
        <c:manualLayout>
          <c:xMode val="edge"/>
          <c:yMode val="edge"/>
          <c:x val="0.533995730388516"/>
          <c:y val="1.4124278515528808E-2"/>
        </c:manualLayout>
      </c:layout>
      <c:overlay val="0"/>
      <c:spPr>
        <a:noFill/>
        <a:ln w="25400">
          <a:noFill/>
        </a:ln>
      </c:spPr>
    </c:title>
    <c:autoTitleDeleted val="0"/>
    <c:plotArea>
      <c:layout>
        <c:manualLayout>
          <c:layoutTarget val="inner"/>
          <c:xMode val="edge"/>
          <c:yMode val="edge"/>
          <c:x val="0.42950687163250223"/>
          <c:y val="0.15921638227715815"/>
          <c:w val="0.35504840239687752"/>
          <c:h val="0.65386717673935246"/>
        </c:manualLayout>
      </c:layout>
      <c:pieChart>
        <c:varyColors val="1"/>
        <c:ser>
          <c:idx val="0"/>
          <c:order val="0"/>
          <c:tx>
            <c:strRef>
              <c:f>Regions!$I$21</c:f>
              <c:strCache>
                <c:ptCount val="1"/>
                <c:pt idx="0">
                  <c:v>Share by CII AuM</c:v>
                </c:pt>
              </c:strCache>
            </c:strRef>
          </c:tx>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CCFFFF"/>
              </a:solidFill>
              <a:ln w="25400">
                <a:noFill/>
              </a:ln>
            </c:spPr>
          </c:dPt>
          <c:dPt>
            <c:idx val="4"/>
            <c:bubble3D val="0"/>
            <c:spPr>
              <a:solidFill>
                <a:srgbClr val="333399"/>
              </a:solidFill>
              <a:ln w="25400">
                <a:noFill/>
              </a:ln>
            </c:spPr>
          </c:dPt>
          <c:dPt>
            <c:idx val="5"/>
            <c:bubble3D val="0"/>
            <c:spPr>
              <a:solidFill>
                <a:srgbClr val="CCCCFF"/>
              </a:solidFill>
              <a:ln w="25400">
                <a:noFill/>
              </a:ln>
            </c:spPr>
          </c:dPt>
          <c:dLbls>
            <c:dLbl>
              <c:idx val="0"/>
              <c:layout>
                <c:manualLayout>
                  <c:x val="-0.14572880186866777"/>
                  <c:y val="0.1000012012228448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7.2106040225050239E-2"/>
                  <c:y val="-0.127054241217559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13568413040634819"/>
                  <c:y val="-2.53452014150405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0770987369199721"/>
                  <c:y val="7.940593524207643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1.6808152113245059E-2"/>
                  <c:y val="4.0225950017117422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1.8238389809117472E-2"/>
                  <c:y val="-8.234052265205979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3.8885880589847412E-2"/>
                  <c:y val="-0.14967362130581144"/>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Regions!$H$22:$H$27</c:f>
              <c:strCache>
                <c:ptCount val="6"/>
                <c:pt idx="0">
                  <c:v>c.Kyiv and Kyiv region</c:v>
                </c:pt>
                <c:pt idx="1">
                  <c:v>Dnipro region</c:v>
                </c:pt>
                <c:pt idx="2">
                  <c:v>Kharkiv region</c:v>
                </c:pt>
                <c:pt idx="3">
                  <c:v>Zaporizhzhia region</c:v>
                </c:pt>
                <c:pt idx="4">
                  <c:v>Lviv region</c:v>
                </c:pt>
                <c:pt idx="5">
                  <c:v>Other Regions*</c:v>
                </c:pt>
              </c:strCache>
            </c:strRef>
          </c:cat>
          <c:val>
            <c:numRef>
              <c:f>Regions!$I$22:$I$27</c:f>
              <c:numCache>
                <c:formatCode>0.00%</c:formatCode>
                <c:ptCount val="6"/>
                <c:pt idx="0">
                  <c:v>0.82282928758510121</c:v>
                </c:pt>
                <c:pt idx="1">
                  <c:v>7.2019938513755766E-2</c:v>
                </c:pt>
                <c:pt idx="2">
                  <c:v>4.009323096383844E-2</c:v>
                </c:pt>
                <c:pt idx="3">
                  <c:v>2.7121613948760191E-2</c:v>
                </c:pt>
                <c:pt idx="4">
                  <c:v>1.9554102046945611E-2</c:v>
                </c:pt>
                <c:pt idx="5">
                  <c:v>1.8381826941598733E-2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By CII Number</a:t>
            </a:r>
            <a:endParaRPr lang="uk-UA"/>
          </a:p>
        </c:rich>
      </c:tx>
      <c:layout>
        <c:manualLayout>
          <c:xMode val="edge"/>
          <c:yMode val="edge"/>
          <c:x val="0.36368949448959442"/>
          <c:y val="1.0515245173792528E-2"/>
        </c:manualLayout>
      </c:layout>
      <c:overlay val="0"/>
      <c:spPr>
        <a:noFill/>
        <a:ln w="25400">
          <a:noFill/>
        </a:ln>
      </c:spPr>
    </c:title>
    <c:autoTitleDeleted val="0"/>
    <c:plotArea>
      <c:layout>
        <c:manualLayout>
          <c:layoutTarget val="inner"/>
          <c:xMode val="edge"/>
          <c:yMode val="edge"/>
          <c:x val="0.25030552791471705"/>
          <c:y val="0.15328942527043932"/>
          <c:w val="0.36087007551694428"/>
          <c:h val="0.69009707606642623"/>
        </c:manualLayout>
      </c:layout>
      <c:pieChart>
        <c:varyColors val="1"/>
        <c:ser>
          <c:idx val="0"/>
          <c:order val="0"/>
          <c:tx>
            <c:v>By CII Number</c:v>
          </c:tx>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CCCCFF"/>
              </a:solidFill>
              <a:ln w="25400">
                <a:noFill/>
              </a:ln>
            </c:spPr>
          </c:dPt>
          <c:dLbls>
            <c:dLbl>
              <c:idx val="0"/>
              <c:layout>
                <c:manualLayout>
                  <c:x val="-0.19178286240933975"/>
                  <c:y val="0.1213472293767017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0120982961306991E-2"/>
                  <c:y val="-6.5452755905511806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5971556321196982E-2"/>
                  <c:y val="-2.7470135158338851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6565689864554332E-2"/>
                  <c:y val="5.424761449211371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1.0079775575275972E-2"/>
                  <c:y val="-2.4705031029999755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644691638877087E-3"/>
                  <c:y val="-8.030545539284225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Regions!$E$22:$E$27</c:f>
              <c:strCache>
                <c:ptCount val="6"/>
                <c:pt idx="0">
                  <c:v>c.Kyiv and Kyiv region</c:v>
                </c:pt>
                <c:pt idx="1">
                  <c:v>Dnipro region</c:v>
                </c:pt>
                <c:pt idx="2">
                  <c:v>Kharkiv region</c:v>
                </c:pt>
                <c:pt idx="3">
                  <c:v>Lviv region</c:v>
                </c:pt>
                <c:pt idx="4">
                  <c:v>Zaporizhzhia region</c:v>
                </c:pt>
                <c:pt idx="5">
                  <c:v>Other Regions*</c:v>
                </c:pt>
              </c:strCache>
            </c:strRef>
          </c:cat>
          <c:val>
            <c:numRef>
              <c:f>Regions!$F$22:$F$27</c:f>
              <c:numCache>
                <c:formatCode>0.00%</c:formatCode>
                <c:ptCount val="6"/>
                <c:pt idx="0">
                  <c:v>0.72804054054054057</c:v>
                </c:pt>
                <c:pt idx="1">
                  <c:v>8.1081081081081086E-2</c:v>
                </c:pt>
                <c:pt idx="2">
                  <c:v>5.9121621621621621E-2</c:v>
                </c:pt>
                <c:pt idx="3">
                  <c:v>3.0405405405405407E-2</c:v>
                </c:pt>
                <c:pt idx="4">
                  <c:v>2.5337837837837839E-2</c:v>
                </c:pt>
                <c:pt idx="5">
                  <c:v>7.6013513513513487E-2</c:v>
                </c:pt>
              </c:numCache>
            </c:numRef>
          </c:val>
        </c:ser>
        <c:dLbls>
          <c:showLegendKey val="0"/>
          <c:showVal val="0"/>
          <c:showCatName val="0"/>
          <c:showSerName val="0"/>
          <c:showPercent val="0"/>
          <c:showBubbleSize val="0"/>
          <c:showLeaderLines val="0"/>
        </c:dLbls>
        <c:firstSliceAng val="23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15578485651279E-3"/>
          <c:y val="6.7610463894313064E-2"/>
          <c:w val="0.99607844215143493"/>
          <c:h val="0.74720943547153662"/>
        </c:manualLayout>
      </c:layout>
      <c:barChart>
        <c:barDir val="col"/>
        <c:grouping val="stacked"/>
        <c:varyColors val="0"/>
        <c:ser>
          <c:idx val="1"/>
          <c:order val="0"/>
          <c:tx>
            <c:strRef>
              <c:f>Assets!$A$10</c:f>
              <c:strCache>
                <c:ptCount val="1"/>
                <c:pt idx="0">
                  <c:v>Venture </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Assets!$B$3:$E$3</c:f>
              <c:strCache>
                <c:ptCount val="4"/>
                <c:pt idx="0">
                  <c:v>30.09.2015</c:v>
                </c:pt>
                <c:pt idx="1">
                  <c:v>31.12.2015</c:v>
                </c:pt>
                <c:pt idx="2">
                  <c:v>30.06.2016</c:v>
                </c:pt>
                <c:pt idx="3">
                  <c:v>30.09.2016</c:v>
                </c:pt>
              </c:strCache>
            </c:strRef>
          </c:cat>
          <c:val>
            <c:numRef>
              <c:f>Assets!$B$10:$E$10</c:f>
              <c:numCache>
                <c:formatCode>#\ ##0.0</c:formatCode>
                <c:ptCount val="4"/>
                <c:pt idx="0">
                  <c:v>214703.02694712099</c:v>
                </c:pt>
                <c:pt idx="1">
                  <c:v>225540.89352320562</c:v>
                </c:pt>
                <c:pt idx="2">
                  <c:v>235457.15949659949</c:v>
                </c:pt>
                <c:pt idx="3">
                  <c:v>244784.99123767912</c:v>
                </c:pt>
              </c:numCache>
            </c:numRef>
          </c:val>
        </c:ser>
        <c:ser>
          <c:idx val="0"/>
          <c:order val="1"/>
          <c:tx>
            <c:strRef>
              <c:f>Assets!$A$9</c:f>
              <c:strCache>
                <c:ptCount val="1"/>
                <c:pt idx="0">
                  <c:v>All funds (venture excluded)</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Assets!$B$3:$E$3</c:f>
              <c:strCache>
                <c:ptCount val="4"/>
                <c:pt idx="0">
                  <c:v>30.09.2015</c:v>
                </c:pt>
                <c:pt idx="1">
                  <c:v>31.12.2015</c:v>
                </c:pt>
                <c:pt idx="2">
                  <c:v>30.06.2016</c:v>
                </c:pt>
                <c:pt idx="3">
                  <c:v>30.09.2016</c:v>
                </c:pt>
              </c:strCache>
            </c:strRef>
          </c:cat>
          <c:val>
            <c:numRef>
              <c:f>Assets!$B$9:$E$9</c:f>
              <c:numCache>
                <c:formatCode>#\ ##0.0</c:formatCode>
                <c:ptCount val="4"/>
                <c:pt idx="0">
                  <c:v>10337.868508775604</c:v>
                </c:pt>
                <c:pt idx="1">
                  <c:v>10634.1069548712</c:v>
                </c:pt>
                <c:pt idx="2">
                  <c:v>9749.1695995022983</c:v>
                </c:pt>
                <c:pt idx="3">
                  <c:v>8823.6059800901021</c:v>
                </c:pt>
              </c:numCache>
            </c:numRef>
          </c:val>
        </c:ser>
        <c:dLbls>
          <c:showLegendKey val="0"/>
          <c:showVal val="0"/>
          <c:showCatName val="0"/>
          <c:showSerName val="0"/>
          <c:showPercent val="0"/>
          <c:showBubbleSize val="0"/>
        </c:dLbls>
        <c:gapWidth val="150"/>
        <c:overlap val="100"/>
        <c:axId val="282883504"/>
        <c:axId val="282885184"/>
      </c:barChart>
      <c:catAx>
        <c:axId val="282883504"/>
        <c:scaling>
          <c:orientation val="minMax"/>
        </c:scaling>
        <c:delete val="0"/>
        <c:axPos val="b"/>
        <c:numFmt formatCode="@"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282885184"/>
        <c:crosses val="autoZero"/>
        <c:auto val="1"/>
        <c:lblAlgn val="ctr"/>
        <c:lblOffset val="100"/>
        <c:tickLblSkip val="1"/>
        <c:tickMarkSkip val="1"/>
        <c:noMultiLvlLbl val="0"/>
      </c:catAx>
      <c:valAx>
        <c:axId val="282885184"/>
        <c:scaling>
          <c:orientation val="minMax"/>
          <c:min val="0"/>
        </c:scaling>
        <c:delete val="1"/>
        <c:axPos val="l"/>
        <c:title>
          <c:tx>
            <c:rich>
              <a:bodyPr rot="0" vert="horz"/>
              <a:lstStyle/>
              <a:p>
                <a:pPr algn="ctr">
                  <a:defRPr sz="1200" b="1" i="0" u="none" strike="noStrike" baseline="0">
                    <a:solidFill>
                      <a:srgbClr val="000000"/>
                    </a:solidFill>
                    <a:latin typeface="Arial Cyr"/>
                    <a:ea typeface="Arial Cyr"/>
                    <a:cs typeface="Arial Cyr"/>
                  </a:defRPr>
                </a:pPr>
                <a:r>
                  <a:rPr lang="en-GB"/>
                  <a:t>UAH mln.</a:t>
                </a:r>
                <a:endParaRPr lang="uk-UA"/>
              </a:p>
            </c:rich>
          </c:tx>
          <c:layout>
            <c:manualLayout>
              <c:xMode val="edge"/>
              <c:yMode val="edge"/>
              <c:x val="3.2848467079912881E-2"/>
              <c:y val="2.7872484702143527E-2"/>
            </c:manualLayout>
          </c:layout>
          <c:overlay val="0"/>
          <c:spPr>
            <a:noFill/>
            <a:ln w="25400">
              <a:noFill/>
            </a:ln>
          </c:spPr>
        </c:title>
        <c:numFmt formatCode="#\ ##0.0" sourceLinked="1"/>
        <c:majorTickMark val="out"/>
        <c:minorTickMark val="none"/>
        <c:tickLblPos val="nextTo"/>
        <c:crossAx val="282883504"/>
        <c:crosses val="autoZero"/>
        <c:crossBetween val="between"/>
        <c:majorUnit val="20000"/>
      </c:valAx>
      <c:spPr>
        <a:noFill/>
        <a:ln w="25400">
          <a:noFill/>
        </a:ln>
      </c:spPr>
    </c:plotArea>
    <c:legend>
      <c:legendPos val="b"/>
      <c:layout>
        <c:manualLayout>
          <c:xMode val="edge"/>
          <c:yMode val="edge"/>
          <c:x val="0.3020448707209471"/>
          <c:y val="0.91012331668051139"/>
          <c:w val="0.5450774836656056"/>
          <c:h val="4.889728679903127E-2"/>
        </c:manualLayout>
      </c:layout>
      <c:overlay val="0"/>
      <c:spPr>
        <a:solidFill>
          <a:srgbClr val="FFFFFF"/>
        </a:solidFill>
        <a:ln w="25400">
          <a:noFill/>
        </a:ln>
      </c:spPr>
      <c:txPr>
        <a:bodyPr/>
        <a:lstStyle/>
        <a:p>
          <a:pPr>
            <a:defRPr sz="14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a:t>CII AuM</a:t>
            </a:r>
            <a:endParaRPr lang="uk-UA"/>
          </a:p>
        </c:rich>
      </c:tx>
      <c:layout>
        <c:manualLayout>
          <c:xMode val="edge"/>
          <c:yMode val="edge"/>
          <c:x val="0.42808190341814212"/>
          <c:y val="4.865317316104717E-2"/>
        </c:manualLayout>
      </c:layout>
      <c:overlay val="0"/>
      <c:spPr>
        <a:noFill/>
        <a:ln w="25400">
          <a:noFill/>
        </a:ln>
      </c:spPr>
    </c:title>
    <c:autoTitleDeleted val="0"/>
    <c:plotArea>
      <c:layout>
        <c:manualLayout>
          <c:layoutTarget val="inner"/>
          <c:xMode val="edge"/>
          <c:yMode val="edge"/>
          <c:x val="3.7759191099665364E-2"/>
          <c:y val="0.12489451799225572"/>
          <c:w val="0.71664919417634299"/>
          <c:h val="0.81596378078082332"/>
        </c:manualLayout>
      </c:layout>
      <c:ofPieChart>
        <c:ofPieType val="bar"/>
        <c:varyColors val="1"/>
        <c:ser>
          <c:idx val="0"/>
          <c:order val="0"/>
          <c:tx>
            <c:strRef>
              <c:f>Assets!$A$23</c:f>
              <c:strCache>
                <c:ptCount val="1"/>
                <c:pt idx="0">
                  <c:v>CII Assets Breakdown</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chemeClr val="accent2">
                  <a:lumMod val="60000"/>
                  <a:lumOff val="40000"/>
                </a:schemeClr>
              </a:solidFill>
              <a:ln w="25400">
                <a:noFill/>
              </a:ln>
            </c:spPr>
          </c:dPt>
          <c:dLbls>
            <c:dLbl>
              <c:idx val="0"/>
              <c:layout>
                <c:manualLayout>
                  <c:x val="1.0487292561656999E-2"/>
                  <c:y val="0.35323754711893568"/>
                </c:manualLayout>
              </c:layout>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3696115409597841E-3"/>
                  <c:y val="-4.1797074996206468E-2"/>
                </c:manualLayout>
              </c:layout>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2.5506037505080317E-4"/>
                  <c:y val="0.13004280413478553"/>
                </c:manualLayout>
              </c:layout>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9.6263925764705442E-3"/>
                  <c:y val="0.21933107213386419"/>
                </c:manualLayout>
              </c:layout>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4471780028943568"/>
                  <c:y val="-0.26146847329735939"/>
                </c:manualLayout>
              </c:layout>
              <c:tx>
                <c:rich>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r>
                      <a:rPr lang="en-US"/>
                      <a:t>Venture excluded</a:t>
                    </a:r>
                    <a:r>
                      <a:rPr lang="en-US" baseline="0"/>
                      <a:t>
</a:t>
                    </a:r>
                    <a:fld id="{63F6974E-71CC-49D9-89F8-C677E49129BD}" type="VALUE">
                      <a:rPr lang="en-US" baseline="0"/>
                      <a:pPr>
                        <a:defRPr sz="1200" b="0" i="0" u="none" strike="noStrike" baseline="0">
                          <a:solidFill>
                            <a:srgbClr val="000000"/>
                          </a:solidFill>
                          <a:latin typeface="Arial Cyr"/>
                          <a:ea typeface="Arial Cyr"/>
                          <a:cs typeface="Arial Cyr"/>
                        </a:defRPr>
                      </a:pPr>
                      <a:t>[ЗНАЧЕНИЕ]</a:t>
                    </a:fld>
                    <a:endParaRPr lang="en-US" baseline="0"/>
                  </a:p>
                </c:rich>
              </c:tx>
              <c:numFmt formatCode="0.00%" sourceLinked="0"/>
              <c:spPr>
                <a:noFill/>
                <a:ln w="25400">
                  <a:noFill/>
                </a:ln>
              </c:spPr>
              <c:showLegendKey val="1"/>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extLst>
                <c:ext xmlns:c15="http://schemas.microsoft.com/office/drawing/2012/chart" uri="{02D57815-91ED-43cb-92C2-25804820EDAC}">
                  <c15:fullRef>
                    <c15:sqref>Assets!$A$25:$A$28</c15:sqref>
                  </c15:fullRef>
                </c:ext>
              </c:extLst>
              <c:f>Assets!$A$25:$A$28</c:f>
              <c:strCache>
                <c:ptCount val="4"/>
                <c:pt idx="0">
                  <c:v>Venture</c:v>
                </c:pt>
                <c:pt idx="1">
                  <c:v>Open-ended</c:v>
                </c:pt>
                <c:pt idx="2">
                  <c:v>Interval</c:v>
                </c:pt>
                <c:pt idx="3">
                  <c:v>Closed-end (venture excluded), incl.</c:v>
                </c:pt>
              </c:strCache>
            </c:strRef>
          </c:cat>
          <c:val>
            <c:numRef>
              <c:extLst>
                <c:ext xmlns:c15="http://schemas.microsoft.com/office/drawing/2012/chart" uri="{02D57815-91ED-43cb-92C2-25804820EDAC}">
                  <c15:fullRef>
                    <c15:sqref>(Assets!$B$25:$B$28,Assets!$B$31)</c15:sqref>
                  </c15:fullRef>
                </c:ext>
              </c:extLst>
              <c:f>Assets!$B$25:$B$28</c:f>
              <c:numCache>
                <c:formatCode>0.00%</c:formatCode>
                <c:ptCount val="4"/>
                <c:pt idx="0">
                  <c:v>0.96520778050551104</c:v>
                </c:pt>
                <c:pt idx="1">
                  <c:v>2.3029884455237135E-4</c:v>
                </c:pt>
                <c:pt idx="2">
                  <c:v>2.6308137643421049E-4</c:v>
                </c:pt>
                <c:pt idx="3">
                  <c:v>3.4298839273502503E-2</c:v>
                </c:pt>
              </c:numCache>
            </c:numRef>
          </c:val>
          <c:extLst>
            <c:ext xmlns:c15="http://schemas.microsoft.com/office/drawing/2012/chart" uri="{02D57815-91ED-43cb-92C2-25804820EDAC}">
              <c15:categoryFilterExceptions>
                <c15:categoryFilterException>
                  <c15:sqref>Assets!$B$31</c15:sqref>
                  <c15:spPr xmlns:c15="http://schemas.microsoft.com/office/drawing/2012/chart">
                    <a:solidFill>
                      <a:srgbClr val="FF8080"/>
                    </a:solidFill>
                    <a:ln w="25400">
                      <a:noFill/>
                    </a:ln>
                  </c15:spPr>
                  <c15:bubble3D val="0"/>
                  <c15:dLbl>
                    <c:idx val="3"/>
                    <c:layout>
                      <c:manualLayout>
                        <c:x val="-0.12463355249913587"/>
                        <c:y val="-0.21038870870372578"/>
                      </c:manualLayout>
                    </c:layout>
                    <c:tx>
                      <c:rich>
                        <a:bodyPr/>
                        <a:lstStyle/>
                        <a:p>
                          <a:pPr>
                            <a:defRPr sz="1200" b="1" i="1" u="none" strike="noStrike" baseline="0">
                              <a:solidFill>
                                <a:srgbClr val="000000"/>
                              </a:solidFill>
                              <a:latin typeface="Arial Cyr"/>
                              <a:ea typeface="Arial Cyr"/>
                              <a:cs typeface="Arial Cyr"/>
                            </a:defRPr>
                          </a:pPr>
                          <a:r>
                            <a:rPr lang="uk-UA"/>
                            <a:t>Крім венчурних
4.42%</a:t>
                          </a:r>
                        </a:p>
                      </c:rich>
                    </c:tx>
                    <c:spPr>
                      <a:noFill/>
                      <a:ln w="25400">
                        <a:noFill/>
                      </a:ln>
                    </c:spPr>
                    <c:dLblPos val="bestFit"/>
                    <c:showLegendKey val="1"/>
                    <c:showVal val="0"/>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826903413681589E-2"/>
          <c:y val="5.0359830166718578E-2"/>
          <c:w val="0.9689508645795839"/>
          <c:h val="0.74580510389759413"/>
        </c:manualLayout>
      </c:layout>
      <c:barChart>
        <c:barDir val="col"/>
        <c:grouping val="percentStacked"/>
        <c:varyColors val="0"/>
        <c:ser>
          <c:idx val="0"/>
          <c:order val="0"/>
          <c:tx>
            <c:strRef>
              <c:f>Assets!$A$16</c:f>
              <c:strCache>
                <c:ptCount val="1"/>
                <c:pt idx="0">
                  <c:v>Open-ended</c:v>
                </c:pt>
              </c:strCache>
            </c:strRef>
          </c:tx>
          <c:spPr>
            <a:solidFill>
              <a:srgbClr val="CC99FF"/>
            </a:solidFill>
            <a:ln w="25400">
              <a:noFill/>
            </a:ln>
          </c:spPr>
          <c:invertIfNegative val="0"/>
          <c:dLbls>
            <c:dLbl>
              <c:idx val="0"/>
              <c:layout>
                <c:manualLayout>
                  <c:x val="-7.9543873830496353E-2"/>
                  <c:y val="-2.0995591399013937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7.6308499188187301E-2"/>
                  <c:y val="-2.3962674504179531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000375994803792E-2"/>
                  <c:y val="-3.2118327358987626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7.5889295304120544E-2"/>
                  <c:y val="-2.7427920574554232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0960355483929432E-2"/>
                  <c:y val="-4.8076710563572003E-2"/>
                </c:manualLayout>
              </c:layout>
              <c:numFmt formatCode="0.00%" sourceLinked="0"/>
              <c:spPr>
                <a:noFill/>
                <a:ln w="25400">
                  <a:noFill/>
                </a:ln>
              </c:spPr>
              <c:txPr>
                <a:bodyPr/>
                <a:lstStyle/>
                <a:p>
                  <a:pPr>
                    <a:defRPr sz="12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Assets!$B$15:$E$15</c:f>
              <c:strCache>
                <c:ptCount val="4"/>
                <c:pt idx="0">
                  <c:v>30.09.2015</c:v>
                </c:pt>
                <c:pt idx="1">
                  <c:v>31.12.2015</c:v>
                </c:pt>
                <c:pt idx="2">
                  <c:v>30.06.2016</c:v>
                </c:pt>
                <c:pt idx="3">
                  <c:v>30.09.2016</c:v>
                </c:pt>
              </c:strCache>
            </c:strRef>
          </c:cat>
          <c:val>
            <c:numRef>
              <c:f>Assets!$B$16:$E$16</c:f>
              <c:numCache>
                <c:formatCode>0.00%</c:formatCode>
                <c:ptCount val="4"/>
                <c:pt idx="0">
                  <c:v>5.7575530970213028E-3</c:v>
                </c:pt>
                <c:pt idx="1">
                  <c:v>5.3550820856548848E-3</c:v>
                </c:pt>
                <c:pt idx="2">
                  <c:v>5.5747911525895052E-3</c:v>
                </c:pt>
                <c:pt idx="3">
                  <c:v>6.6192628092855499E-3</c:v>
                </c:pt>
              </c:numCache>
            </c:numRef>
          </c:val>
        </c:ser>
        <c:ser>
          <c:idx val="1"/>
          <c:order val="1"/>
          <c:tx>
            <c:strRef>
              <c:f>Assets!$A$17</c:f>
              <c:strCache>
                <c:ptCount val="1"/>
                <c:pt idx="0">
                  <c:v>Interval</c:v>
                </c:pt>
              </c:strCache>
            </c:strRef>
          </c:tx>
          <c:spPr>
            <a:solidFill>
              <a:srgbClr val="969696"/>
            </a:solidFill>
            <a:ln w="25400">
              <a:noFill/>
            </a:ln>
          </c:spPr>
          <c:invertIfNegative val="0"/>
          <c:dLbls>
            <c:dLbl>
              <c:idx val="0"/>
              <c:layout>
                <c:manualLayout>
                  <c:x val="7.971304622373479E-2"/>
                  <c:y val="-3.2912892579961515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0851521547814068E-2"/>
                  <c:y val="-3.5346969563561217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0824227103893712E-2"/>
                  <c:y val="-3.5718472946878896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8.3973057243313748E-2"/>
                  <c:y val="-4.2362921608077586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3622514371465475E-2"/>
                  <c:y val="-6.6927660189202876E-2"/>
                </c:manualLayout>
              </c:layout>
              <c:numFmt formatCode="0.0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Assets!$B$15:$E$15</c:f>
              <c:strCache>
                <c:ptCount val="4"/>
                <c:pt idx="0">
                  <c:v>30.09.2015</c:v>
                </c:pt>
                <c:pt idx="1">
                  <c:v>31.12.2015</c:v>
                </c:pt>
                <c:pt idx="2">
                  <c:v>30.06.2016</c:v>
                </c:pt>
                <c:pt idx="3">
                  <c:v>30.09.2016</c:v>
                </c:pt>
              </c:strCache>
            </c:strRef>
          </c:cat>
          <c:val>
            <c:numRef>
              <c:f>Assets!$B$17:$E$17</c:f>
              <c:numCache>
                <c:formatCode>0.00%</c:formatCode>
                <c:ptCount val="4"/>
                <c:pt idx="0">
                  <c:v>8.8128586973960695E-3</c:v>
                </c:pt>
                <c:pt idx="1">
                  <c:v>8.3562170179034348E-3</c:v>
                </c:pt>
                <c:pt idx="2">
                  <c:v>6.0291384014286411E-3</c:v>
                </c:pt>
                <c:pt idx="3">
                  <c:v>7.5615002508213416E-3</c:v>
                </c:pt>
              </c:numCache>
            </c:numRef>
          </c:val>
        </c:ser>
        <c:ser>
          <c:idx val="2"/>
          <c:order val="2"/>
          <c:tx>
            <c:strRef>
              <c:f>Assets!$A$18</c:f>
              <c:strCache>
                <c:ptCount val="1"/>
                <c:pt idx="0">
                  <c:v>Closed-end (venture excluded), incl.</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Assets!$B$15:$E$15</c:f>
              <c:strCache>
                <c:ptCount val="4"/>
                <c:pt idx="0">
                  <c:v>30.09.2015</c:v>
                </c:pt>
                <c:pt idx="1">
                  <c:v>31.12.2015</c:v>
                </c:pt>
                <c:pt idx="2">
                  <c:v>30.06.2016</c:v>
                </c:pt>
                <c:pt idx="3">
                  <c:v>30.09.2016</c:v>
                </c:pt>
              </c:strCache>
            </c:strRef>
          </c:cat>
          <c:val>
            <c:numRef>
              <c:f>Assets!$B$18:$E$18</c:f>
              <c:numCache>
                <c:formatCode>0.00%</c:formatCode>
                <c:ptCount val="4"/>
                <c:pt idx="0">
                  <c:v>1.2082275622153902</c:v>
                </c:pt>
                <c:pt idx="1">
                  <c:v>0.98643787949719319</c:v>
                </c:pt>
                <c:pt idx="2">
                  <c:v>0.98839607044598188</c:v>
                </c:pt>
                <c:pt idx="3">
                  <c:v>0.98581923693989293</c:v>
                </c:pt>
              </c:numCache>
            </c:numRef>
          </c:val>
        </c:ser>
        <c:dLbls>
          <c:showLegendKey val="0"/>
          <c:showVal val="0"/>
          <c:showCatName val="0"/>
          <c:showSerName val="0"/>
          <c:showPercent val="0"/>
          <c:showBubbleSize val="0"/>
        </c:dLbls>
        <c:gapWidth val="150"/>
        <c:overlap val="100"/>
        <c:axId val="319692512"/>
        <c:axId val="319690272"/>
      </c:barChart>
      <c:catAx>
        <c:axId val="31969251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319690272"/>
        <c:crosses val="autoZero"/>
        <c:auto val="1"/>
        <c:lblAlgn val="ctr"/>
        <c:lblOffset val="100"/>
        <c:tickLblSkip val="1"/>
        <c:tickMarkSkip val="1"/>
        <c:noMultiLvlLbl val="0"/>
      </c:catAx>
      <c:valAx>
        <c:axId val="319690272"/>
        <c:scaling>
          <c:orientation val="minMax"/>
        </c:scaling>
        <c:delete val="1"/>
        <c:axPos val="l"/>
        <c:numFmt formatCode="0%" sourceLinked="1"/>
        <c:majorTickMark val="out"/>
        <c:minorTickMark val="none"/>
        <c:tickLblPos val="nextTo"/>
        <c:crossAx val="319692512"/>
        <c:crosses val="autoZero"/>
        <c:crossBetween val="between"/>
        <c:minorUnit val="0.02"/>
      </c:valAx>
      <c:spPr>
        <a:solidFill>
          <a:srgbClr val="FFFFFF"/>
        </a:solidFill>
        <a:ln w="25400">
          <a:noFill/>
        </a:ln>
      </c:spPr>
    </c:plotArea>
    <c:legend>
      <c:legendPos val="b"/>
      <c:layout>
        <c:manualLayout>
          <c:xMode val="edge"/>
          <c:yMode val="edge"/>
          <c:x val="0.12683664289376459"/>
          <c:y val="0.88089435575580466"/>
          <c:w val="0.76630618161028297"/>
          <c:h val="0.11011194441645433"/>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2"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7"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8"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9"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0"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1"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2"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3"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4"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5"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6"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7"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8"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19"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0"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1"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2"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3"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4"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5"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6"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7"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8"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29"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0"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1"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2"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3"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4"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5"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6"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7"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8"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39"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0"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1"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2"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3"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4"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5"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6"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7"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8"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49"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0"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1"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2"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3"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4"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5"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6"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7"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8"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59"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0"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1"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2"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3"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4"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0</xdr:col>
      <xdr:colOff>9525</xdr:colOff>
      <xdr:row>3</xdr:row>
      <xdr:rowOff>9525</xdr:rowOff>
    </xdr:to>
    <xdr:pic>
      <xdr:nvPicPr>
        <xdr:cNvPr id="65"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524000"/>
          <a:ext cx="9525" cy="9525"/>
        </a:xfrm>
        <a:prstGeom prst="rect">
          <a:avLst/>
        </a:prstGeom>
        <a:noFill/>
        <a:ln w="9525">
          <a:noFill/>
          <a:miter lim="800000"/>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66" name="Picture 1"/>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67" name="Picture 2"/>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68" name="Picture 3"/>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69" name="Picture 4"/>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0" name="Picture 5"/>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1" name="Picture 6"/>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2" name="Picture 7"/>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3" name="Picture 8"/>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4" name="Picture 9"/>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5" name="Picture 10"/>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6" name="Picture 11"/>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7" name="Picture 12"/>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8" name="Picture 13"/>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79" name="Picture 14"/>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0" name="Picture 15"/>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1" name="Picture 16"/>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2" name="Picture 17"/>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3" name="Picture 18"/>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4" name="Picture 19"/>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5" name="Picture 20"/>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6" name="Picture 21"/>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7" name="Picture 22"/>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8" name="Picture 23"/>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89" name="Picture 24"/>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0" name="Picture 25"/>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1" name="Picture 26"/>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2" name="Picture 27"/>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3" name="Picture 28"/>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4" name="Picture 29"/>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5" name="Picture 30"/>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6" name="Picture 31"/>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7</xdr:row>
      <xdr:rowOff>0</xdr:rowOff>
    </xdr:from>
    <xdr:to>
      <xdr:col>0</xdr:col>
      <xdr:colOff>9525</xdr:colOff>
      <xdr:row>7</xdr:row>
      <xdr:rowOff>9525</xdr:rowOff>
    </xdr:to>
    <xdr:pic>
      <xdr:nvPicPr>
        <xdr:cNvPr id="97" name="Picture 32"/>
        <xdr:cNvPicPr>
          <a:picLocks noChangeAspect="1" noChangeArrowheads="1"/>
        </xdr:cNvPicPr>
      </xdr:nvPicPr>
      <xdr:blipFill>
        <a:blip xmlns:r="http://schemas.openxmlformats.org/officeDocument/2006/relationships" r:embed="rId1"/>
        <a:srcRect/>
        <a:stretch>
          <a:fillRect/>
        </a:stretch>
      </xdr:blipFill>
      <xdr:spPr bwMode="auto">
        <a:xfrm>
          <a:off x="0" y="11049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98" name="Picture 9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99" name="Picture 9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0" name="Picture 10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1" name="Picture 10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2" name="Picture 102"/>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3" name="Picture 103"/>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4" name="Picture 104"/>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5" name="Picture 105"/>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6" name="Picture 106"/>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7" name="Picture 107"/>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8" name="Picture 10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09" name="Picture 10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0" name="Picture 11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1" name="Picture 11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2" name="Picture 112"/>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3" name="Picture 113"/>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4" name="Picture 114"/>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5" name="Picture 115"/>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6" name="Picture 116"/>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7" name="Picture 117"/>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8" name="Picture 11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19" name="Picture 11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0" name="Picture 12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1" name="Picture 12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2" name="Picture 122"/>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3" name="Picture 123"/>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4" name="Picture 124"/>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5" name="Picture 125"/>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6" name="Picture 126"/>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7" name="Picture 127"/>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8" name="Picture 12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29" name="Picture 12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0" name="Picture 13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1" name="Picture 13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2" name="Picture 132"/>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3" name="Picture 133"/>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4" name="Picture 134"/>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5" name="Picture 135"/>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6" name="Picture 136"/>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7" name="Picture 137"/>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8" name="Picture 13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39" name="Picture 13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0" name="Picture 14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1" name="Picture 14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2" name="Picture 142"/>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3" name="Picture 143"/>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4" name="Picture 144"/>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5" name="Picture 145"/>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6" name="Picture 146"/>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7" name="Picture 147"/>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8" name="Picture 14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49" name="Picture 14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0" name="Picture 15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1" name="Picture 15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2" name="Picture 152"/>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3" name="Picture 153"/>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4" name="Picture 154"/>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5" name="Picture 155"/>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6" name="Picture 156"/>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7" name="Picture 157"/>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8" name="Picture 158"/>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59" name="Picture 159"/>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60" name="Picture 160"/>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xdr:from>
      <xdr:col>0</xdr:col>
      <xdr:colOff>0</xdr:colOff>
      <xdr:row>10</xdr:row>
      <xdr:rowOff>0</xdr:rowOff>
    </xdr:from>
    <xdr:to>
      <xdr:col>0</xdr:col>
      <xdr:colOff>9525</xdr:colOff>
      <xdr:row>10</xdr:row>
      <xdr:rowOff>9525</xdr:rowOff>
    </xdr:to>
    <xdr:pic>
      <xdr:nvPicPr>
        <xdr:cNvPr id="161" name="Picture 161"/>
        <xdr:cNvPicPr>
          <a:picLocks noChangeAspect="1" noChangeArrowheads="1"/>
        </xdr:cNvPicPr>
      </xdr:nvPicPr>
      <xdr:blipFill>
        <a:blip xmlns:r="http://schemas.openxmlformats.org/officeDocument/2006/relationships" r:embed="rId1"/>
        <a:srcRect/>
        <a:stretch>
          <a:fillRect/>
        </a:stretch>
      </xdr:blipFill>
      <xdr:spPr bwMode="auto">
        <a:xfrm>
          <a:off x="0" y="3619500"/>
          <a:ext cx="9525" cy="9525"/>
        </a:xfrm>
        <a:prstGeom prst="rect">
          <a:avLst/>
        </a:prstGeom>
        <a:noFill/>
        <a:ln w="9525">
          <a:noFill/>
          <a:round/>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2"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3"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4"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5"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6"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7"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8"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69"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0"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1"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2"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3"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4"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5"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6"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7"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8"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79"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0"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1"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2"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3"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4"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5"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6"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7"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8"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89"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0"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1"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2"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3"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4"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5"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6"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7"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8"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99"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0"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1"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2"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3"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4"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5"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6"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7"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8"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09"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0"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1"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2"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3"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4"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5"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6"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7"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8"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19"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20"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21"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22"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23"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24"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0</xdr:col>
      <xdr:colOff>0</xdr:colOff>
      <xdr:row>11</xdr:row>
      <xdr:rowOff>0</xdr:rowOff>
    </xdr:from>
    <xdr:to>
      <xdr:col>0</xdr:col>
      <xdr:colOff>9525</xdr:colOff>
      <xdr:row>11</xdr:row>
      <xdr:rowOff>9525</xdr:rowOff>
    </xdr:to>
    <xdr:pic>
      <xdr:nvPicPr>
        <xdr:cNvPr id="225"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2152650"/>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26"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27"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28"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29"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0"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1"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2"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3"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4"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5"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6"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7"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8"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39"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0"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1"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2"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3"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4"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5"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6"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7"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8"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49"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0"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1"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2"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3"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4"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5"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6"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7"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8"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59"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0"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1"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2"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3"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4"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5"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6"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7"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8"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69"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0"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1"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2"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3"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4"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5"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6"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7"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8"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79"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0"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1"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2"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3"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4"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5"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6"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7"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8"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editAs="oneCell">
    <xdr:from>
      <xdr:col>9</xdr:col>
      <xdr:colOff>0</xdr:colOff>
      <xdr:row>18</xdr:row>
      <xdr:rowOff>0</xdr:rowOff>
    </xdr:from>
    <xdr:to>
      <xdr:col>9</xdr:col>
      <xdr:colOff>9525</xdr:colOff>
      <xdr:row>18</xdr:row>
      <xdr:rowOff>9525</xdr:rowOff>
    </xdr:to>
    <xdr:pic>
      <xdr:nvPicPr>
        <xdr:cNvPr id="289"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896471"/>
          <a:ext cx="9525" cy="9525"/>
        </a:xfrm>
        <a:prstGeom prst="rect">
          <a:avLst/>
        </a:prstGeom>
        <a:noFill/>
        <a:ln w="9525">
          <a:noFill/>
          <a:miter lim="800000"/>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0" name="Picture 1"/>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1" name="Picture 2"/>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2" name="Picture 3"/>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3" name="Picture 4"/>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4" name="Picture 5"/>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5" name="Picture 6"/>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6" name="Picture 7"/>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7" name="Picture 8"/>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8" name="Picture 9"/>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299" name="Picture 10"/>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0" name="Picture 11"/>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1" name="Picture 12"/>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2" name="Picture 13"/>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3" name="Picture 14"/>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4" name="Picture 15"/>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5" name="Picture 16"/>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6" name="Picture 17"/>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7" name="Picture 18"/>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8" name="Picture 19"/>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09" name="Picture 20"/>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0" name="Picture 21"/>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1" name="Picture 22"/>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2" name="Picture 23"/>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3" name="Picture 24"/>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4" name="Picture 25"/>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5" name="Picture 26"/>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6" name="Picture 27"/>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7" name="Picture 28"/>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8" name="Picture 29"/>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19" name="Picture 30"/>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20" name="Picture 31"/>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xdr:from>
      <xdr:col>9</xdr:col>
      <xdr:colOff>0</xdr:colOff>
      <xdr:row>14</xdr:row>
      <xdr:rowOff>0</xdr:rowOff>
    </xdr:from>
    <xdr:to>
      <xdr:col>9</xdr:col>
      <xdr:colOff>9525</xdr:colOff>
      <xdr:row>14</xdr:row>
      <xdr:rowOff>9525</xdr:rowOff>
    </xdr:to>
    <xdr:pic>
      <xdr:nvPicPr>
        <xdr:cNvPr id="321" name="Picture 32"/>
        <xdr:cNvPicPr>
          <a:picLocks noChangeAspect="1" noChangeArrowheads="1"/>
        </xdr:cNvPicPr>
      </xdr:nvPicPr>
      <xdr:blipFill>
        <a:blip xmlns:r="http://schemas.openxmlformats.org/officeDocument/2006/relationships" r:embed="rId1"/>
        <a:srcRect/>
        <a:stretch>
          <a:fillRect/>
        </a:stretch>
      </xdr:blipFill>
      <xdr:spPr bwMode="auto">
        <a:xfrm>
          <a:off x="0" y="1748118"/>
          <a:ext cx="9525" cy="9525"/>
        </a:xfrm>
        <a:prstGeom prst="rect">
          <a:avLst/>
        </a:prstGeom>
        <a:noFill/>
        <a:ln w="9525">
          <a:noFill/>
          <a:round/>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2"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3"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4"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5"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6"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7"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8"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29"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0"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1"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2"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3"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4"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5"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6"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7"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8"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39"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0"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1"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2"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3"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4"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5"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6"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7"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8"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49"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0"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1"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2"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3"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4"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5"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6"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7"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8"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59"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0"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1"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2"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3"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4"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5"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6"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7"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8"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69"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0"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1"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2"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3"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4"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5"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6"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7"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8"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79"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80"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81"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82"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83"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84"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editAs="oneCell">
    <xdr:from>
      <xdr:col>9</xdr:col>
      <xdr:colOff>0</xdr:colOff>
      <xdr:row>10</xdr:row>
      <xdr:rowOff>0</xdr:rowOff>
    </xdr:from>
    <xdr:to>
      <xdr:col>9</xdr:col>
      <xdr:colOff>9525</xdr:colOff>
      <xdr:row>10</xdr:row>
      <xdr:rowOff>9525</xdr:rowOff>
    </xdr:to>
    <xdr:pic>
      <xdr:nvPicPr>
        <xdr:cNvPr id="385"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2599765"/>
          <a:ext cx="9525" cy="9525"/>
        </a:xfrm>
        <a:prstGeom prst="rect">
          <a:avLst/>
        </a:prstGeom>
        <a:noFill/>
        <a:ln w="9525">
          <a:noFill/>
          <a:miter lim="800000"/>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86" name="Picture 9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87" name="Picture 9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88" name="Picture 10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89" name="Picture 10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0" name="Picture 102"/>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1" name="Picture 103"/>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2" name="Picture 104"/>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3" name="Picture 105"/>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4" name="Picture 106"/>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5" name="Picture 107"/>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6" name="Picture 10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7" name="Picture 10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8" name="Picture 11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399" name="Picture 11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0" name="Picture 112"/>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1" name="Picture 113"/>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2" name="Picture 114"/>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3" name="Picture 115"/>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4" name="Picture 116"/>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5" name="Picture 117"/>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6" name="Picture 11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7" name="Picture 11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8" name="Picture 12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09" name="Picture 12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0" name="Picture 122"/>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1" name="Picture 123"/>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2" name="Picture 124"/>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3" name="Picture 125"/>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4" name="Picture 126"/>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5" name="Picture 127"/>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6" name="Picture 12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7" name="Picture 12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8" name="Picture 13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19" name="Picture 13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0" name="Picture 132"/>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1" name="Picture 133"/>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2" name="Picture 134"/>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3" name="Picture 135"/>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4" name="Picture 136"/>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5" name="Picture 137"/>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6" name="Picture 13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7" name="Picture 13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8" name="Picture 14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29" name="Picture 14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0" name="Picture 142"/>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1" name="Picture 143"/>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2" name="Picture 144"/>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3" name="Picture 145"/>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4" name="Picture 146"/>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5" name="Picture 147"/>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6" name="Picture 14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7" name="Picture 14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8" name="Picture 15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39" name="Picture 15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0" name="Picture 152"/>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1" name="Picture 153"/>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2" name="Picture 154"/>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3" name="Picture 155"/>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4" name="Picture 156"/>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5" name="Picture 157"/>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6" name="Picture 158"/>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7" name="Picture 159"/>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8" name="Picture 160"/>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9</xdr:col>
      <xdr:colOff>0</xdr:colOff>
      <xdr:row>11</xdr:row>
      <xdr:rowOff>0</xdr:rowOff>
    </xdr:from>
    <xdr:to>
      <xdr:col>9</xdr:col>
      <xdr:colOff>9525</xdr:colOff>
      <xdr:row>11</xdr:row>
      <xdr:rowOff>9525</xdr:rowOff>
    </xdr:to>
    <xdr:pic>
      <xdr:nvPicPr>
        <xdr:cNvPr id="449" name="Picture 161"/>
        <xdr:cNvPicPr>
          <a:picLocks noChangeAspect="1" noChangeArrowheads="1"/>
        </xdr:cNvPicPr>
      </xdr:nvPicPr>
      <xdr:blipFill>
        <a:blip xmlns:r="http://schemas.openxmlformats.org/officeDocument/2006/relationships" r:embed="rId1"/>
        <a:srcRect/>
        <a:stretch>
          <a:fillRect/>
        </a:stretch>
      </xdr:blipFill>
      <xdr:spPr bwMode="auto">
        <a:xfrm>
          <a:off x="0" y="2386853"/>
          <a:ext cx="9525" cy="9525"/>
        </a:xfrm>
        <a:prstGeom prst="rect">
          <a:avLst/>
        </a:prstGeom>
        <a:noFill/>
        <a:ln w="9525">
          <a:noFill/>
          <a:round/>
          <a:headEnd/>
          <a:tailEnd/>
        </a:ln>
      </xdr:spPr>
    </xdr:pic>
    <xdr:clientData/>
  </xdr:twoCellAnchor>
  <xdr:twoCellAnchor>
    <xdr:from>
      <xdr:col>8</xdr:col>
      <xdr:colOff>62752</xdr:colOff>
      <xdr:row>1</xdr:row>
      <xdr:rowOff>0</xdr:rowOff>
    </xdr:from>
    <xdr:to>
      <xdr:col>13</xdr:col>
      <xdr:colOff>413272</xdr:colOff>
      <xdr:row>20</xdr:row>
      <xdr:rowOff>22860</xdr:rowOff>
    </xdr:to>
    <xdr:graphicFrame macro="">
      <xdr:nvGraphicFramePr>
        <xdr:cNvPr id="450"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259080</xdr:colOff>
      <xdr:row>25</xdr:row>
      <xdr:rowOff>0</xdr:rowOff>
    </xdr:from>
    <xdr:to>
      <xdr:col>11</xdr:col>
      <xdr:colOff>0</xdr:colOff>
      <xdr:row>40</xdr:row>
      <xdr:rowOff>137160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22860</xdr:rowOff>
    </xdr:from>
    <xdr:to>
      <xdr:col>5</xdr:col>
      <xdr:colOff>670560</xdr:colOff>
      <xdr:row>40</xdr:row>
      <xdr:rowOff>129540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101</xdr:row>
      <xdr:rowOff>0</xdr:rowOff>
    </xdr:from>
    <xdr:to>
      <xdr:col>5</xdr:col>
      <xdr:colOff>289560</xdr:colOff>
      <xdr:row>117</xdr:row>
      <xdr:rowOff>99060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899160</xdr:colOff>
      <xdr:row>101</xdr:row>
      <xdr:rowOff>22860</xdr:rowOff>
    </xdr:from>
    <xdr:to>
      <xdr:col>10</xdr:col>
      <xdr:colOff>335280</xdr:colOff>
      <xdr:row>117</xdr:row>
      <xdr:rowOff>144780</xdr:rowOff>
    </xdr:to>
    <xdr:graphicFrame macro="">
      <xdr:nvGraphicFramePr>
        <xdr:cNvPr id="8" name="Диаграмма 3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913055</xdr:colOff>
      <xdr:row>117</xdr:row>
      <xdr:rowOff>118783</xdr:rowOff>
    </xdr:from>
    <xdr:to>
      <xdr:col>7</xdr:col>
      <xdr:colOff>376965</xdr:colOff>
      <xdr:row>133</xdr:row>
      <xdr:rowOff>170330</xdr:rowOff>
    </xdr:to>
    <xdr:graphicFrame macro="">
      <xdr:nvGraphicFramePr>
        <xdr:cNvPr id="9" name="Диаграмма 3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65</xdr:row>
      <xdr:rowOff>184225</xdr:rowOff>
    </xdr:from>
    <xdr:to>
      <xdr:col>5</xdr:col>
      <xdr:colOff>205740</xdr:colOff>
      <xdr:row>83</xdr:row>
      <xdr:rowOff>3586</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624840</xdr:colOff>
      <xdr:row>65</xdr:row>
      <xdr:rowOff>161365</xdr:rowOff>
    </xdr:from>
    <xdr:to>
      <xdr:col>8</xdr:col>
      <xdr:colOff>923365</xdr:colOff>
      <xdr:row>82</xdr:row>
      <xdr:rowOff>143435</xdr:rowOff>
    </xdr:to>
    <xdr:graphicFrame macro="">
      <xdr:nvGraphicFramePr>
        <xdr:cNvPr id="1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381000</xdr:colOff>
      <xdr:row>82</xdr:row>
      <xdr:rowOff>135815</xdr:rowOff>
    </xdr:from>
    <xdr:to>
      <xdr:col>6</xdr:col>
      <xdr:colOff>624840</xdr:colOff>
      <xdr:row>98</xdr:row>
      <xdr:rowOff>135816</xdr:rowOff>
    </xdr:to>
    <xdr:graphicFrame macro="">
      <xdr:nvGraphicFramePr>
        <xdr:cNvPr id="1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510540</xdr:colOff>
      <xdr:row>11</xdr:row>
      <xdr:rowOff>10309</xdr:rowOff>
    </xdr:to>
    <xdr:graphicFrame macro="">
      <xdr:nvGraphicFramePr>
        <xdr:cNvPr id="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14</xdr:col>
      <xdr:colOff>585396</xdr:colOff>
      <xdr:row>37</xdr:row>
      <xdr:rowOff>156434</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26895</xdr:colOff>
      <xdr:row>0</xdr:row>
      <xdr:rowOff>26894</xdr:rowOff>
    </xdr:from>
    <xdr:to>
      <xdr:col>19</xdr:col>
      <xdr:colOff>1346</xdr:colOff>
      <xdr:row>14</xdr:row>
      <xdr:rowOff>23756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16</xdr:row>
      <xdr:rowOff>0</xdr:rowOff>
    </xdr:from>
    <xdr:to>
      <xdr:col>14</xdr:col>
      <xdr:colOff>533401</xdr:colOff>
      <xdr:row>27</xdr:row>
      <xdr:rowOff>35858</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1</xdr:row>
      <xdr:rowOff>0</xdr:rowOff>
    </xdr:from>
    <xdr:to>
      <xdr:col>9</xdr:col>
      <xdr:colOff>0</xdr:colOff>
      <xdr:row>18</xdr:row>
      <xdr:rowOff>129540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5</xdr:col>
      <xdr:colOff>167640</xdr:colOff>
      <xdr:row>18</xdr:row>
      <xdr:rowOff>60960</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14</xdr:col>
      <xdr:colOff>609600</xdr:colOff>
      <xdr:row>22</xdr:row>
      <xdr:rowOff>66403</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41366</xdr:rowOff>
    </xdr:from>
    <xdr:to>
      <xdr:col>4</xdr:col>
      <xdr:colOff>83820</xdr:colOff>
      <xdr:row>50</xdr:row>
      <xdr:rowOff>178526</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947057</xdr:colOff>
      <xdr:row>21</xdr:row>
      <xdr:rowOff>130628</xdr:rowOff>
    </xdr:from>
    <xdr:to>
      <xdr:col>11</xdr:col>
      <xdr:colOff>11974</xdr:colOff>
      <xdr:row>41</xdr:row>
      <xdr:rowOff>13063</xdr:rowOff>
    </xdr:to>
    <xdr:graphicFrame macro="">
      <xdr:nvGraphicFramePr>
        <xdr:cNvPr id="4"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84</xdr:row>
      <xdr:rowOff>44631</xdr:rowOff>
    </xdr:from>
    <xdr:to>
      <xdr:col>4</xdr:col>
      <xdr:colOff>434340</xdr:colOff>
      <xdr:row>101</xdr:row>
      <xdr:rowOff>29391</xdr:rowOff>
    </xdr:to>
    <xdr:graphicFrame macro="">
      <xdr:nvGraphicFramePr>
        <xdr:cNvPr id="5"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22860</xdr:colOff>
      <xdr:row>64</xdr:row>
      <xdr:rowOff>195943</xdr:rowOff>
    </xdr:from>
    <xdr:to>
      <xdr:col>11</xdr:col>
      <xdr:colOff>1051560</xdr:colOff>
      <xdr:row>83</xdr:row>
      <xdr:rowOff>81643</xdr:rowOff>
    </xdr:to>
    <xdr:graphicFrame macro="">
      <xdr:nvGraphicFramePr>
        <xdr:cNvPr id="6"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xdr:colOff>
      <xdr:row>1</xdr:row>
      <xdr:rowOff>0</xdr:rowOff>
    </xdr:from>
    <xdr:to>
      <xdr:col>15</xdr:col>
      <xdr:colOff>190500</xdr:colOff>
      <xdr:row>13</xdr:row>
      <xdr:rowOff>159124</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13</xdr:row>
      <xdr:rowOff>90544</xdr:rowOff>
    </xdr:from>
    <xdr:to>
      <xdr:col>13</xdr:col>
      <xdr:colOff>746760</xdr:colOff>
      <xdr:row>27</xdr:row>
      <xdr:rowOff>77993</xdr:rowOff>
    </xdr:to>
    <xdr:graphicFrame macro="">
      <xdr:nvGraphicFramePr>
        <xdr:cNvPr id="3"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4</xdr:row>
      <xdr:rowOff>0</xdr:rowOff>
    </xdr:from>
    <xdr:to>
      <xdr:col>17</xdr:col>
      <xdr:colOff>601980</xdr:colOff>
      <xdr:row>25</xdr:row>
      <xdr:rowOff>0</xdr:rowOff>
    </xdr:to>
    <xdr:graphicFrame macro="">
      <xdr:nvGraphicFramePr>
        <xdr:cNvPr id="2" name="Диаграмма 9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285206</xdr:colOff>
      <xdr:row>15</xdr:row>
      <xdr:rowOff>54429</xdr:rowOff>
    </xdr:from>
    <xdr:to>
      <xdr:col>12</xdr:col>
      <xdr:colOff>8709</xdr:colOff>
      <xdr:row>41</xdr:row>
      <xdr:rowOff>77288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84908</xdr:rowOff>
    </xdr:from>
    <xdr:to>
      <xdr:col>6</xdr:col>
      <xdr:colOff>262346</xdr:colOff>
      <xdr:row>68</xdr:row>
      <xdr:rowOff>168728</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54429</xdr:rowOff>
    </xdr:from>
    <xdr:to>
      <xdr:col>6</xdr:col>
      <xdr:colOff>247106</xdr:colOff>
      <xdr:row>41</xdr:row>
      <xdr:rowOff>130628</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399506</xdr:colOff>
      <xdr:row>41</xdr:row>
      <xdr:rowOff>20682</xdr:rowOff>
    </xdr:from>
    <xdr:to>
      <xdr:col>12</xdr:col>
      <xdr:colOff>8709</xdr:colOff>
      <xdr:row>68</xdr:row>
      <xdr:rowOff>168728</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40277</xdr:colOff>
      <xdr:row>84</xdr:row>
      <xdr:rowOff>18506</xdr:rowOff>
    </xdr:from>
    <xdr:to>
      <xdr:col>6</xdr:col>
      <xdr:colOff>337457</xdr:colOff>
      <xdr:row>110</xdr:row>
      <xdr:rowOff>18506</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268941</xdr:rowOff>
    </xdr:from>
    <xdr:to>
      <xdr:col>9</xdr:col>
      <xdr:colOff>17929</xdr:colOff>
      <xdr:row>19</xdr:row>
      <xdr:rowOff>224116</xdr:rowOff>
    </xdr:to>
    <xdr:graphicFrame macro="">
      <xdr:nvGraphicFramePr>
        <xdr:cNvPr id="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6/Q3%202016/final/Q3%202016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ФР світу та України"/>
      <sheetName val="Біржовий ФР України"/>
      <sheetName val="КУА та ІСІ"/>
      <sheetName val="Типи_види_класи фондів"/>
      <sheetName val="Регіони"/>
      <sheetName val="Активи"/>
      <sheetName val="Притік-відтік відкритих ІСІ"/>
      <sheetName val="Інвестори"/>
      <sheetName val="Структура активів_типи ІСІ"/>
      <sheetName val="Зміни у структурі активів ІСІ"/>
      <sheetName val="Структура активів_типи ЦП"/>
      <sheetName val="Доходність ІСІ та ін."/>
      <sheetName val="НПФ в управлінні"/>
      <sheetName val="СК в управлінн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Кількість КУА, що мають активи СК в управлінні</v>
          </cell>
          <cell r="C2" t="str">
            <v>Кількість СК, активи яких передано в управління</v>
          </cell>
          <cell r="D2" t="str">
            <v>Активи СК в управлінні, млн. грн. (ліва шкала)</v>
          </cell>
        </row>
        <row r="4">
          <cell r="A4" t="str">
            <v>3 кв. 2015</v>
          </cell>
          <cell r="B4">
            <v>3</v>
          </cell>
          <cell r="C4">
            <v>5</v>
          </cell>
          <cell r="D4">
            <v>30.329109199999998</v>
          </cell>
        </row>
        <row r="5">
          <cell r="A5" t="str">
            <v>4 кв. 2015</v>
          </cell>
          <cell r="B5">
            <v>3</v>
          </cell>
          <cell r="C5">
            <v>5</v>
          </cell>
          <cell r="D5">
            <v>32.768714280000005</v>
          </cell>
        </row>
        <row r="6">
          <cell r="A6" t="str">
            <v>1 кв. 2016</v>
          </cell>
          <cell r="B6">
            <v>2</v>
          </cell>
          <cell r="C6">
            <v>5</v>
          </cell>
          <cell r="D6">
            <v>33.496347230000005</v>
          </cell>
        </row>
        <row r="7">
          <cell r="A7" t="str">
            <v>2 кв. 2016</v>
          </cell>
          <cell r="B7">
            <v>3</v>
          </cell>
          <cell r="C7">
            <v>7</v>
          </cell>
          <cell r="D7">
            <v>48.467840840000001</v>
          </cell>
        </row>
        <row r="8">
          <cell r="A8" t="str">
            <v>3 кв. 2016</v>
          </cell>
          <cell r="B8">
            <v>3</v>
          </cell>
          <cell r="C8">
            <v>7</v>
          </cell>
          <cell r="D8">
            <v>51.256715999999997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omberg.com/markets/stocks/world-index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uaib.com.ua/analituaib/rankings/ku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uaib.com.ua/rankings_/byclass.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sheetPr>
  <dimension ref="A1:L23"/>
  <sheetViews>
    <sheetView zoomScale="85" zoomScaleNormal="85" workbookViewId="0">
      <selection sqref="A1:XFD1"/>
    </sheetView>
  </sheetViews>
  <sheetFormatPr defaultColWidth="9.109375" defaultRowHeight="13.2" outlineLevelCol="1"/>
  <cols>
    <col min="1" max="1" width="39.109375" style="14" customWidth="1"/>
    <col min="2" max="3" width="12.109375" style="14" hidden="1" customWidth="1" outlineLevel="1"/>
    <col min="4" max="4" width="12.109375" style="14" customWidth="1" collapsed="1"/>
    <col min="5" max="5" width="12.109375" style="14" customWidth="1"/>
    <col min="6" max="6" width="12.33203125" style="17" customWidth="1"/>
    <col min="7" max="8" width="12.33203125" style="14" customWidth="1"/>
    <col min="9" max="9" width="0.88671875" style="14" customWidth="1"/>
    <col min="10" max="10" width="40.33203125" style="14" customWidth="1"/>
    <col min="11" max="11" width="14" style="14" customWidth="1"/>
    <col min="12" max="12" width="14.6640625" style="14" customWidth="1"/>
    <col min="13" max="13" width="11.109375" style="14" customWidth="1"/>
    <col min="14" max="14" width="9.33203125" style="14" customWidth="1"/>
    <col min="15" max="16384" width="9.109375" style="14"/>
  </cols>
  <sheetData>
    <row r="1" spans="1:12" s="633" customFormat="1" ht="24" customHeight="1" thickBot="1">
      <c r="A1" s="633" t="s">
        <v>45</v>
      </c>
    </row>
    <row r="2" spans="1:12" ht="30" customHeight="1" thickBot="1">
      <c r="A2" s="81" t="s">
        <v>46</v>
      </c>
      <c r="B2" s="82">
        <v>42277</v>
      </c>
      <c r="C2" s="82">
        <v>42368</v>
      </c>
      <c r="D2" s="82">
        <v>42551</v>
      </c>
      <c r="E2" s="82">
        <v>42643</v>
      </c>
      <c r="F2" s="82" t="s">
        <v>48</v>
      </c>
      <c r="G2" s="82" t="s">
        <v>49</v>
      </c>
      <c r="H2" s="68" t="s">
        <v>50</v>
      </c>
      <c r="I2" s="17"/>
      <c r="J2" s="601" t="s">
        <v>46</v>
      </c>
      <c r="K2" s="82" t="s">
        <v>48</v>
      </c>
      <c r="L2" s="68" t="s">
        <v>50</v>
      </c>
    </row>
    <row r="3" spans="1:12" ht="16.5" customHeight="1">
      <c r="A3" s="440" t="s">
        <v>52</v>
      </c>
      <c r="B3" s="187">
        <v>872.35</v>
      </c>
      <c r="C3" s="187">
        <v>685.86</v>
      </c>
      <c r="D3" s="187">
        <v>674.57</v>
      </c>
      <c r="E3" s="187">
        <v>810.13</v>
      </c>
      <c r="F3" s="327">
        <f t="shared" ref="F3:F20" si="0">E3/D3-1</f>
        <v>0.20095764709370401</v>
      </c>
      <c r="G3" s="327">
        <f t="shared" ref="G3:G20" si="1">E3/C3-1</f>
        <v>0.18118858075992184</v>
      </c>
      <c r="H3" s="327">
        <f t="shared" ref="H3:H20" si="2">E3/B3-1</f>
        <v>-7.1324583022869259E-2</v>
      </c>
      <c r="I3" s="17"/>
      <c r="J3" s="600" t="s">
        <v>69</v>
      </c>
      <c r="K3" s="599">
        <v>-2.3522154122089023E-2</v>
      </c>
      <c r="L3" s="83">
        <v>-0.17269898420902352</v>
      </c>
    </row>
    <row r="4" spans="1:12" ht="16.5" customHeight="1">
      <c r="A4" s="84" t="s">
        <v>53</v>
      </c>
      <c r="B4" s="85">
        <v>45059.34</v>
      </c>
      <c r="C4" s="85">
        <v>43349.96</v>
      </c>
      <c r="D4" s="87">
        <v>51526.93</v>
      </c>
      <c r="E4" s="87">
        <v>58367.05</v>
      </c>
      <c r="F4" s="328">
        <f t="shared" si="0"/>
        <v>0.13274844823862009</v>
      </c>
      <c r="G4" s="328">
        <f t="shared" si="1"/>
        <v>0.34641531387802904</v>
      </c>
      <c r="H4" s="328">
        <f t="shared" si="2"/>
        <v>0.2953374372549622</v>
      </c>
      <c r="I4" s="17"/>
      <c r="J4" s="598" t="s">
        <v>68</v>
      </c>
      <c r="K4" s="86">
        <v>-5.1302508037501804E-3</v>
      </c>
      <c r="L4" s="86">
        <v>3.7153371029007287E-2</v>
      </c>
    </row>
    <row r="5" spans="1:12" ht="16.5" customHeight="1">
      <c r="A5" s="84" t="s">
        <v>54</v>
      </c>
      <c r="B5" s="85">
        <v>20846.3</v>
      </c>
      <c r="C5" s="85">
        <v>21882.15</v>
      </c>
      <c r="D5" s="85">
        <v>20794.37</v>
      </c>
      <c r="E5" s="85">
        <v>23297.15</v>
      </c>
      <c r="F5" s="328">
        <f t="shared" si="0"/>
        <v>0.12035853935464269</v>
      </c>
      <c r="G5" s="328">
        <f t="shared" si="1"/>
        <v>6.4664578206437673E-2</v>
      </c>
      <c r="H5" s="328">
        <f t="shared" si="2"/>
        <v>0.11756762590963388</v>
      </c>
      <c r="I5" s="17"/>
      <c r="J5" s="84" t="s">
        <v>67</v>
      </c>
      <c r="K5" s="86">
        <v>-4.280422129473882E-3</v>
      </c>
      <c r="L5" s="86">
        <v>3.0764713167371616E-2</v>
      </c>
    </row>
    <row r="6" spans="1:12" ht="16.5" customHeight="1">
      <c r="A6" s="84" t="s">
        <v>55</v>
      </c>
      <c r="B6" s="85">
        <v>301.08999999999997</v>
      </c>
      <c r="C6" s="85">
        <v>240.7</v>
      </c>
      <c r="D6" s="85">
        <v>220.87</v>
      </c>
      <c r="E6" s="85">
        <v>239.87</v>
      </c>
      <c r="F6" s="328">
        <f t="shared" si="0"/>
        <v>8.6023452709738768E-2</v>
      </c>
      <c r="G6" s="328">
        <f t="shared" si="1"/>
        <v>-3.4482758620688614E-3</v>
      </c>
      <c r="H6" s="328">
        <f t="shared" si="2"/>
        <v>-0.20332790859875771</v>
      </c>
      <c r="I6" s="17"/>
      <c r="J6" s="84" t="s">
        <v>66</v>
      </c>
      <c r="K6" s="130">
        <v>9.6139172897908853E-3</v>
      </c>
      <c r="L6" s="130">
        <v>-0.11206549456448811</v>
      </c>
    </row>
    <row r="7" spans="1:12" ht="16.5" customHeight="1">
      <c r="A7" s="84" t="s">
        <v>56</v>
      </c>
      <c r="B7" s="85">
        <v>9660.44</v>
      </c>
      <c r="C7" s="85">
        <v>10743.01</v>
      </c>
      <c r="D7" s="85">
        <v>9680.09</v>
      </c>
      <c r="E7" s="85">
        <v>10511.02</v>
      </c>
      <c r="F7" s="328">
        <f t="shared" si="0"/>
        <v>8.5839077942457154E-2</v>
      </c>
      <c r="G7" s="328">
        <f t="shared" si="1"/>
        <v>-2.1594506567526262E-2</v>
      </c>
      <c r="H7" s="328">
        <f t="shared" si="2"/>
        <v>8.8047749377875073E-2</v>
      </c>
      <c r="I7" s="17"/>
      <c r="J7" s="84" t="s">
        <v>65</v>
      </c>
      <c r="K7" s="86">
        <v>2.1090920853832129E-2</v>
      </c>
      <c r="L7" s="86">
        <v>0.12425466849251143</v>
      </c>
    </row>
    <row r="8" spans="1:12" s="349" customFormat="1" ht="16.5" customHeight="1">
      <c r="A8" s="84" t="s">
        <v>57</v>
      </c>
      <c r="B8" s="85">
        <v>784.11</v>
      </c>
      <c r="C8" s="85">
        <v>757.04</v>
      </c>
      <c r="D8" s="198">
        <v>930.77</v>
      </c>
      <c r="E8" s="198">
        <v>990.88</v>
      </c>
      <c r="F8" s="328">
        <f t="shared" si="0"/>
        <v>6.4580938362860829E-2</v>
      </c>
      <c r="G8" s="328">
        <f t="shared" si="1"/>
        <v>0.30888724505970622</v>
      </c>
      <c r="H8" s="328">
        <f t="shared" si="2"/>
        <v>0.26370024613893461</v>
      </c>
      <c r="I8" s="348"/>
      <c r="J8" s="84" t="s">
        <v>64</v>
      </c>
      <c r="K8" s="86">
        <v>2.5633822432094888E-2</v>
      </c>
      <c r="L8" s="86">
        <v>-1.5749241183943052E-2</v>
      </c>
    </row>
    <row r="9" spans="1:12" s="349" customFormat="1" ht="16.5" customHeight="1">
      <c r="A9" s="84" t="s">
        <v>58</v>
      </c>
      <c r="B9" s="85">
        <v>6061.61</v>
      </c>
      <c r="C9" s="85">
        <v>6274.05</v>
      </c>
      <c r="D9" s="85">
        <v>6504.33</v>
      </c>
      <c r="E9" s="85">
        <v>6899.33</v>
      </c>
      <c r="F9" s="329">
        <f t="shared" si="0"/>
        <v>6.072877606148519E-2</v>
      </c>
      <c r="G9" s="329">
        <f t="shared" si="1"/>
        <v>9.9661303304882765E-2</v>
      </c>
      <c r="H9" s="329">
        <f t="shared" si="2"/>
        <v>0.13820090701975229</v>
      </c>
      <c r="I9" s="348"/>
      <c r="J9" s="84" t="s">
        <v>63</v>
      </c>
      <c r="K9" s="86">
        <v>3.2083295678621671E-2</v>
      </c>
      <c r="L9" s="86">
        <v>6.5423097760528348E-2</v>
      </c>
    </row>
    <row r="10" spans="1:12" s="349" customFormat="1" ht="16.5" customHeight="1">
      <c r="A10" s="84" t="s">
        <v>59</v>
      </c>
      <c r="B10" s="85">
        <v>17388.150000000001</v>
      </c>
      <c r="C10" s="85">
        <v>19033.71</v>
      </c>
      <c r="D10" s="85">
        <v>15575.92</v>
      </c>
      <c r="E10" s="85">
        <v>16449.84</v>
      </c>
      <c r="F10" s="328">
        <f t="shared" si="0"/>
        <v>5.6107119194243493E-2</v>
      </c>
      <c r="G10" s="328">
        <f t="shared" si="1"/>
        <v>-0.13575230472671906</v>
      </c>
      <c r="H10" s="328">
        <f t="shared" si="2"/>
        <v>-5.3962612468836602E-2</v>
      </c>
      <c r="I10" s="348"/>
      <c r="J10" s="84" t="s">
        <v>62</v>
      </c>
      <c r="K10" s="86">
        <v>3.3070333419094045E-2</v>
      </c>
      <c r="L10" s="86">
        <v>0.12928964651593988</v>
      </c>
    </row>
    <row r="11" spans="1:12" s="349" customFormat="1" ht="16.5" customHeight="1">
      <c r="A11" s="84" t="s">
        <v>60</v>
      </c>
      <c r="B11" s="85">
        <v>4455.29</v>
      </c>
      <c r="C11" s="85">
        <v>4677.1400000000003</v>
      </c>
      <c r="D11" s="85">
        <v>4237.4799999999996</v>
      </c>
      <c r="E11" s="85">
        <v>4448.26</v>
      </c>
      <c r="F11" s="328">
        <f t="shared" si="0"/>
        <v>4.9741827690042317E-2</v>
      </c>
      <c r="G11" s="328">
        <f t="shared" si="1"/>
        <v>-4.8935888170976272E-2</v>
      </c>
      <c r="H11" s="328">
        <f t="shared" si="2"/>
        <v>-1.5778995306702237E-3</v>
      </c>
      <c r="I11" s="348"/>
      <c r="J11" s="84" t="s">
        <v>61</v>
      </c>
      <c r="K11" s="86">
        <v>4.595762232363354E-2</v>
      </c>
      <c r="L11" s="86">
        <v>0.20391729611617992</v>
      </c>
    </row>
    <row r="12" spans="1:12" s="349" customFormat="1" ht="16.5" customHeight="1">
      <c r="A12" s="84" t="s">
        <v>61</v>
      </c>
      <c r="B12" s="85">
        <v>1642.97</v>
      </c>
      <c r="C12" s="85">
        <v>1761.36</v>
      </c>
      <c r="D12" s="85">
        <v>1891.09</v>
      </c>
      <c r="E12" s="85">
        <v>1978</v>
      </c>
      <c r="F12" s="328">
        <f t="shared" si="0"/>
        <v>4.595762232363354E-2</v>
      </c>
      <c r="G12" s="328">
        <f t="shared" si="1"/>
        <v>0.12299586683017671</v>
      </c>
      <c r="H12" s="328">
        <f t="shared" si="2"/>
        <v>0.20391729611617992</v>
      </c>
      <c r="I12" s="348"/>
      <c r="J12" s="84" t="s">
        <v>60</v>
      </c>
      <c r="K12" s="86">
        <v>4.9741827690042317E-2</v>
      </c>
      <c r="L12" s="86">
        <v>-1.5778995306702237E-3</v>
      </c>
    </row>
    <row r="13" spans="1:12" s="349" customFormat="1" ht="16.5" customHeight="1">
      <c r="A13" s="84" t="s">
        <v>62</v>
      </c>
      <c r="B13" s="85">
        <v>1920.03</v>
      </c>
      <c r="C13" s="87">
        <v>2063.36</v>
      </c>
      <c r="D13" s="85">
        <v>2098.86</v>
      </c>
      <c r="E13" s="85">
        <v>2168.27</v>
      </c>
      <c r="F13" s="328">
        <f t="shared" si="0"/>
        <v>3.3070333419094045E-2</v>
      </c>
      <c r="G13" s="328">
        <f t="shared" si="1"/>
        <v>5.0844254032258007E-2</v>
      </c>
      <c r="H13" s="328">
        <f t="shared" si="2"/>
        <v>0.12928964651593988</v>
      </c>
      <c r="I13" s="348"/>
      <c r="J13" s="84" t="s">
        <v>59</v>
      </c>
      <c r="K13" s="86">
        <v>5.6107119194243493E-2</v>
      </c>
      <c r="L13" s="86">
        <v>-5.3962612468836602E-2</v>
      </c>
    </row>
    <row r="14" spans="1:12" s="349" customFormat="1" ht="16.5" customHeight="1">
      <c r="A14" s="84" t="s">
        <v>63</v>
      </c>
      <c r="B14" s="85">
        <v>26154.83</v>
      </c>
      <c r="C14" s="85">
        <v>25960.03</v>
      </c>
      <c r="D14" s="85">
        <v>26999.72</v>
      </c>
      <c r="E14" s="85">
        <v>27865.96</v>
      </c>
      <c r="F14" s="328">
        <f t="shared" si="0"/>
        <v>3.2083295678621671E-2</v>
      </c>
      <c r="G14" s="328">
        <f t="shared" si="1"/>
        <v>7.3417865849923825E-2</v>
      </c>
      <c r="H14" s="328">
        <f t="shared" si="2"/>
        <v>6.5423097760528348E-2</v>
      </c>
      <c r="I14" s="348"/>
      <c r="J14" s="84" t="s">
        <v>58</v>
      </c>
      <c r="K14" s="86">
        <v>6.072877606148519E-2</v>
      </c>
      <c r="L14" s="86">
        <v>0.13820090701975229</v>
      </c>
    </row>
    <row r="15" spans="1:12" s="349" customFormat="1" ht="16.5" customHeight="1">
      <c r="A15" s="84" t="s">
        <v>64</v>
      </c>
      <c r="B15" s="85">
        <v>3052.7820000000002</v>
      </c>
      <c r="C15" s="198">
        <v>3572.8760000000002</v>
      </c>
      <c r="D15" s="85">
        <v>2929.6060000000002</v>
      </c>
      <c r="E15" s="85">
        <v>3004.703</v>
      </c>
      <c r="F15" s="328">
        <f t="shared" si="0"/>
        <v>2.5633822432094888E-2</v>
      </c>
      <c r="G15" s="328">
        <f t="shared" si="1"/>
        <v>-0.159023990757026</v>
      </c>
      <c r="H15" s="328">
        <f t="shared" si="2"/>
        <v>-1.5749241183943052E-2</v>
      </c>
      <c r="I15" s="348"/>
      <c r="J15" s="84" t="s">
        <v>57</v>
      </c>
      <c r="K15" s="86">
        <v>6.4580938362860829E-2</v>
      </c>
      <c r="L15" s="86">
        <v>0.26370024613893461</v>
      </c>
    </row>
    <row r="16" spans="1:12" ht="16.5" customHeight="1">
      <c r="A16" s="84" t="s">
        <v>65</v>
      </c>
      <c r="B16" s="85">
        <v>16284.7</v>
      </c>
      <c r="C16" s="85">
        <v>17603.87</v>
      </c>
      <c r="D16" s="85">
        <v>17929.990000000002</v>
      </c>
      <c r="E16" s="85">
        <v>18308.150000000001</v>
      </c>
      <c r="F16" s="328">
        <f t="shared" si="0"/>
        <v>2.1090920853832129E-2</v>
      </c>
      <c r="G16" s="328">
        <f t="shared" si="1"/>
        <v>4.000711207251606E-2</v>
      </c>
      <c r="H16" s="328">
        <f t="shared" si="2"/>
        <v>0.12425466849251143</v>
      </c>
      <c r="I16" s="17"/>
      <c r="J16" s="84" t="s">
        <v>56</v>
      </c>
      <c r="K16" s="86">
        <v>8.5839077942457154E-2</v>
      </c>
      <c r="L16" s="86">
        <v>8.8047749377875073E-2</v>
      </c>
    </row>
    <row r="17" spans="1:12" ht="16.5" customHeight="1">
      <c r="A17" s="84" t="s">
        <v>66</v>
      </c>
      <c r="B17" s="85">
        <v>74.510000000000005</v>
      </c>
      <c r="C17" s="85">
        <v>67.56</v>
      </c>
      <c r="D17" s="85">
        <v>65.53</v>
      </c>
      <c r="E17" s="85">
        <v>66.16</v>
      </c>
      <c r="F17" s="328">
        <f t="shared" si="0"/>
        <v>9.6139172897908853E-3</v>
      </c>
      <c r="G17" s="328">
        <f t="shared" si="1"/>
        <v>-2.072232089994086E-2</v>
      </c>
      <c r="H17" s="328">
        <f t="shared" si="2"/>
        <v>-0.11206549456448811</v>
      </c>
      <c r="I17" s="17"/>
      <c r="J17" s="84" t="s">
        <v>55</v>
      </c>
      <c r="K17" s="86">
        <v>8.6023452709738768E-2</v>
      </c>
      <c r="L17" s="86">
        <v>-0.20332790859875771</v>
      </c>
    </row>
    <row r="18" spans="1:12" ht="16.5" customHeight="1">
      <c r="A18" s="84" t="s">
        <v>67</v>
      </c>
      <c r="B18" s="198">
        <v>74205.47</v>
      </c>
      <c r="C18" s="85">
        <v>73200.69</v>
      </c>
      <c r="D18" s="85">
        <v>76817.19</v>
      </c>
      <c r="E18" s="85">
        <v>76488.38</v>
      </c>
      <c r="F18" s="328">
        <f t="shared" si="0"/>
        <v>-4.280422129473882E-3</v>
      </c>
      <c r="G18" s="328">
        <f t="shared" si="1"/>
        <v>4.4913374450432197E-2</v>
      </c>
      <c r="H18" s="328">
        <f t="shared" si="2"/>
        <v>3.0764713167371616E-2</v>
      </c>
      <c r="I18" s="17"/>
      <c r="J18" s="84" t="s">
        <v>54</v>
      </c>
      <c r="K18" s="86">
        <v>0.12035853935464269</v>
      </c>
      <c r="L18" s="86">
        <v>0.11756762590963388</v>
      </c>
    </row>
    <row r="19" spans="1:12" ht="16.5" customHeight="1">
      <c r="A19" s="84" t="s">
        <v>68</v>
      </c>
      <c r="B19" s="85">
        <v>50088.86</v>
      </c>
      <c r="C19" s="85">
        <v>50805.13</v>
      </c>
      <c r="D19" s="85">
        <v>52217.72</v>
      </c>
      <c r="E19" s="85">
        <v>51949.83</v>
      </c>
      <c r="F19" s="328">
        <f t="shared" si="0"/>
        <v>-5.1302508037501804E-3</v>
      </c>
      <c r="G19" s="328">
        <f t="shared" si="1"/>
        <v>2.2531189271634666E-2</v>
      </c>
      <c r="H19" s="328">
        <f t="shared" si="2"/>
        <v>3.7153371029007287E-2</v>
      </c>
      <c r="I19" s="17"/>
      <c r="J19" s="84" t="s">
        <v>53</v>
      </c>
      <c r="K19" s="86">
        <v>0.13274844823862009</v>
      </c>
      <c r="L19" s="86">
        <v>0.2953374372549622</v>
      </c>
    </row>
    <row r="20" spans="1:12" ht="16.5" customHeight="1" thickBot="1">
      <c r="A20" s="347" t="s">
        <v>69</v>
      </c>
      <c r="B20" s="88">
        <v>2066.37</v>
      </c>
      <c r="C20" s="88">
        <v>1859.15</v>
      </c>
      <c r="D20" s="88">
        <v>1750.69</v>
      </c>
      <c r="E20" s="88">
        <v>1709.51</v>
      </c>
      <c r="F20" s="330">
        <f t="shared" si="0"/>
        <v>-2.3522154122089023E-2</v>
      </c>
      <c r="G20" s="330">
        <f t="shared" si="1"/>
        <v>-8.0488395234381338E-2</v>
      </c>
      <c r="H20" s="330">
        <f t="shared" si="2"/>
        <v>-0.17269898420902352</v>
      </c>
      <c r="I20" s="17"/>
      <c r="J20" s="597" t="s">
        <v>52</v>
      </c>
      <c r="K20" s="89">
        <v>0.20095764709370401</v>
      </c>
      <c r="L20" s="89">
        <v>-7.1324583022869259E-2</v>
      </c>
    </row>
    <row r="21" spans="1:12">
      <c r="A21" s="331" t="s">
        <v>51</v>
      </c>
    </row>
    <row r="22" spans="1:12">
      <c r="A22" s="69" t="s">
        <v>17</v>
      </c>
      <c r="E22" s="517"/>
    </row>
    <row r="23" spans="1:12">
      <c r="E23" s="517"/>
    </row>
  </sheetData>
  <mergeCells count="1">
    <mergeCell ref="A1:XFD1"/>
  </mergeCells>
  <phoneticPr fontId="0" type="noConversion"/>
  <hyperlinks>
    <hyperlink ref="A22" r:id="rId1"/>
  </hyperlinks>
  <pageMargins left="0.75" right="0.75" top="1" bottom="1" header="0.5" footer="0.5"/>
  <pageSetup paperSize="9" orientation="portrait"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0"/>
  <sheetViews>
    <sheetView zoomScale="70" zoomScaleNormal="70" workbookViewId="0">
      <selection activeCell="A7" sqref="A7"/>
    </sheetView>
  </sheetViews>
  <sheetFormatPr defaultColWidth="9.109375" defaultRowHeight="13.8" outlineLevelRow="1"/>
  <cols>
    <col min="1" max="1" width="26.6640625" style="255" customWidth="1"/>
    <col min="2" max="5" width="11" style="255" customWidth="1"/>
    <col min="6" max="6" width="13.109375" style="255" customWidth="1"/>
    <col min="7" max="7" width="13.21875" style="255" customWidth="1"/>
    <col min="8" max="9" width="12.44140625" style="255" customWidth="1"/>
    <col min="10" max="11" width="11" style="255" customWidth="1"/>
    <col min="12" max="12" width="10" style="255" bestFit="1" customWidth="1"/>
    <col min="13" max="27" width="9" style="255" customWidth="1"/>
    <col min="28" max="16384" width="9.109375" style="255"/>
  </cols>
  <sheetData>
    <row r="1" spans="1:12" s="697" customFormat="1" ht="26.25" customHeight="1">
      <c r="A1" s="697" t="s">
        <v>227</v>
      </c>
    </row>
    <row r="2" spans="1:12" s="696" customFormat="1" ht="18.75" customHeight="1" thickBot="1">
      <c r="A2" s="696" t="s">
        <v>189</v>
      </c>
    </row>
    <row r="3" spans="1:12" ht="21" customHeight="1">
      <c r="A3" s="702" t="s">
        <v>288</v>
      </c>
      <c r="B3" s="698" t="s">
        <v>116</v>
      </c>
      <c r="C3" s="699"/>
      <c r="D3" s="698" t="s">
        <v>117</v>
      </c>
      <c r="E3" s="699"/>
      <c r="F3" s="700" t="s">
        <v>286</v>
      </c>
      <c r="G3" s="700"/>
      <c r="H3" s="698" t="s">
        <v>287</v>
      </c>
      <c r="I3" s="699"/>
      <c r="J3" s="698" t="s">
        <v>119</v>
      </c>
      <c r="K3" s="701"/>
    </row>
    <row r="4" spans="1:12" ht="21.75" customHeight="1" thickBot="1">
      <c r="A4" s="703"/>
      <c r="B4" s="278" t="s">
        <v>190</v>
      </c>
      <c r="C4" s="279" t="s">
        <v>34</v>
      </c>
      <c r="D4" s="278" t="s">
        <v>190</v>
      </c>
      <c r="E4" s="279" t="s">
        <v>34</v>
      </c>
      <c r="F4" s="280" t="s">
        <v>190</v>
      </c>
      <c r="G4" s="280" t="s">
        <v>34</v>
      </c>
      <c r="H4" s="278" t="s">
        <v>190</v>
      </c>
      <c r="I4" s="279" t="s">
        <v>34</v>
      </c>
      <c r="J4" s="278" t="s">
        <v>190</v>
      </c>
      <c r="K4" s="281" t="s">
        <v>34</v>
      </c>
    </row>
    <row r="5" spans="1:12" s="273" customFormat="1" ht="21" customHeight="1">
      <c r="A5" s="624" t="s">
        <v>181</v>
      </c>
      <c r="B5" s="333">
        <f>B19</f>
        <v>-0.8801647365636871</v>
      </c>
      <c r="C5" s="334">
        <f>C19</f>
        <v>-0.13950129849357321</v>
      </c>
      <c r="D5" s="287">
        <f>E19</f>
        <v>2.9996598813612136</v>
      </c>
      <c r="E5" s="288">
        <f>F19</f>
        <v>0.28519178142872448</v>
      </c>
      <c r="F5" s="333">
        <f t="shared" ref="F5:G9" si="0">H19</f>
        <v>-1.7457480618510657</v>
      </c>
      <c r="G5" s="334">
        <f t="shared" si="0"/>
        <v>-3.4008329750122232E-2</v>
      </c>
      <c r="H5" s="333">
        <f t="shared" ref="H5:I9" si="1">K19</f>
        <v>-1.8137052093223138</v>
      </c>
      <c r="I5" s="334">
        <f t="shared" si="1"/>
        <v>-3.5677659921126044E-2</v>
      </c>
      <c r="J5" s="287">
        <f t="shared" ref="J5:K9" si="2">N19</f>
        <v>4.6154262377240407E-2</v>
      </c>
      <c r="K5" s="536">
        <f t="shared" si="2"/>
        <v>6.1457134031770203E-4</v>
      </c>
    </row>
    <row r="6" spans="1:12" s="273" customFormat="1" ht="21" customHeight="1">
      <c r="A6" s="625" t="s">
        <v>187</v>
      </c>
      <c r="B6" s="274" t="s">
        <v>29</v>
      </c>
      <c r="C6" s="275" t="s">
        <v>29</v>
      </c>
      <c r="D6" s="274" t="s">
        <v>29</v>
      </c>
      <c r="E6" s="275" t="s">
        <v>29</v>
      </c>
      <c r="F6" s="453">
        <f>H20</f>
        <v>8.7995403764979142E-3</v>
      </c>
      <c r="G6" s="457">
        <f>I20</f>
        <v>5.7113912317094152E-2</v>
      </c>
      <c r="H6" s="453">
        <f t="shared" si="1"/>
        <v>8.2777434453472146E-3</v>
      </c>
      <c r="I6" s="454">
        <f t="shared" si="1"/>
        <v>5.4357925491098372E-2</v>
      </c>
      <c r="J6" s="460">
        <f t="shared" si="2"/>
        <v>-0.2486776886195658</v>
      </c>
      <c r="K6" s="294">
        <f t="shared" si="2"/>
        <v>-9.8564404489637561E-2</v>
      </c>
    </row>
    <row r="7" spans="1:12" s="273" customFormat="1" ht="32.25" customHeight="1">
      <c r="A7" s="626" t="s">
        <v>291</v>
      </c>
      <c r="B7" s="287">
        <f t="shared" ref="B7:C9" si="3">B20</f>
        <v>3.0057044630182328</v>
      </c>
      <c r="C7" s="288">
        <f t="shared" si="3"/>
        <v>0.14043571587226011</v>
      </c>
      <c r="D7" s="290">
        <f t="shared" ref="D7:E9" si="4">E20</f>
        <v>-1.9515995605972447</v>
      </c>
      <c r="E7" s="291">
        <f t="shared" si="4"/>
        <v>-0.13397231231656892</v>
      </c>
      <c r="F7" s="287">
        <f>H21</f>
        <v>2.7691262125930178</v>
      </c>
      <c r="G7" s="288">
        <f t="shared" si="0"/>
        <v>0.23903894594383529</v>
      </c>
      <c r="H7" s="287">
        <f t="shared" si="1"/>
        <v>2.7498220302949905</v>
      </c>
      <c r="I7" s="288">
        <f t="shared" si="1"/>
        <v>0.23589179738306285</v>
      </c>
      <c r="J7" s="287">
        <f t="shared" si="2"/>
        <v>0.15614378072075583</v>
      </c>
      <c r="K7" s="406">
        <f t="shared" si="2"/>
        <v>0.16372893892050197</v>
      </c>
      <c r="L7" s="586"/>
    </row>
    <row r="8" spans="1:12" s="273" customFormat="1" ht="21" customHeight="1">
      <c r="A8" s="627" t="s">
        <v>182</v>
      </c>
      <c r="B8" s="292">
        <f t="shared" si="3"/>
        <v>-1.8325018353234149E-2</v>
      </c>
      <c r="C8" s="293">
        <f t="shared" si="3"/>
        <v>-1.7995757518865799E-2</v>
      </c>
      <c r="D8" s="274" t="s">
        <v>29</v>
      </c>
      <c r="E8" s="289" t="s">
        <v>29</v>
      </c>
      <c r="F8" s="453">
        <f t="shared" si="0"/>
        <v>1.9276430110314697E-3</v>
      </c>
      <c r="G8" s="457">
        <f>I22</f>
        <v>5.1894381922975061E-2</v>
      </c>
      <c r="H8" s="453">
        <f>K22</f>
        <v>2.7468735854041058E-3</v>
      </c>
      <c r="I8" s="454">
        <f t="shared" si="1"/>
        <v>6.4798108719853281E-2</v>
      </c>
      <c r="J8" s="462">
        <f t="shared" si="2"/>
        <v>5.7818076516408701E-4</v>
      </c>
      <c r="K8" s="332">
        <f t="shared" si="2"/>
        <v>0.15207563052706466</v>
      </c>
    </row>
    <row r="9" spans="1:12" s="273" customFormat="1" ht="21" customHeight="1">
      <c r="A9" s="626" t="s">
        <v>191</v>
      </c>
      <c r="B9" s="290">
        <f>B22</f>
        <v>-1.5357266357690802</v>
      </c>
      <c r="C9" s="291">
        <f t="shared" si="3"/>
        <v>-5.0363997908215205E-2</v>
      </c>
      <c r="D9" s="287">
        <f t="shared" si="4"/>
        <v>4.8258264789676648</v>
      </c>
      <c r="E9" s="288">
        <f t="shared" si="4"/>
        <v>0.16686209100559704</v>
      </c>
      <c r="F9" s="290">
        <f>H23</f>
        <v>-1.7500814769463073</v>
      </c>
      <c r="G9" s="291">
        <f t="shared" si="0"/>
        <v>-0.51611304242260747</v>
      </c>
      <c r="H9" s="290">
        <f t="shared" si="1"/>
        <v>-1.6315105174625089</v>
      </c>
      <c r="I9" s="291">
        <f t="shared" si="1"/>
        <v>-0.44143808386866928</v>
      </c>
      <c r="J9" s="287">
        <f t="shared" si="2"/>
        <v>5.3779561982261505E-3</v>
      </c>
      <c r="K9" s="406">
        <f t="shared" si="2"/>
        <v>9.2027519888066317E-2</v>
      </c>
      <c r="L9" s="586"/>
    </row>
    <row r="10" spans="1:12" s="273" customFormat="1" ht="21" customHeight="1">
      <c r="A10" s="628" t="s">
        <v>192</v>
      </c>
      <c r="B10" s="274" t="s">
        <v>29</v>
      </c>
      <c r="C10" s="289" t="s">
        <v>29</v>
      </c>
      <c r="D10" s="274" t="s">
        <v>29</v>
      </c>
      <c r="E10" s="289" t="s">
        <v>29</v>
      </c>
      <c r="F10" s="455" t="s">
        <v>29</v>
      </c>
      <c r="G10" s="458" t="s">
        <v>29</v>
      </c>
      <c r="H10" s="455" t="s">
        <v>29</v>
      </c>
      <c r="I10" s="456" t="s">
        <v>29</v>
      </c>
      <c r="J10" s="461" t="s">
        <v>29</v>
      </c>
      <c r="K10" s="277" t="s">
        <v>29</v>
      </c>
    </row>
    <row r="11" spans="1:12" s="273" customFormat="1" ht="21" customHeight="1">
      <c r="A11" s="626" t="s">
        <v>184</v>
      </c>
      <c r="B11" s="290">
        <f>B23</f>
        <v>-0.85673474431715024</v>
      </c>
      <c r="C11" s="291">
        <f>C23</f>
        <v>-2.1381187178186167E-2</v>
      </c>
      <c r="D11" s="290">
        <f>E23</f>
        <v>-5.0971685892177989</v>
      </c>
      <c r="E11" s="291">
        <f>F23</f>
        <v>-0.1163030451196842</v>
      </c>
      <c r="F11" s="287">
        <f t="shared" ref="F11:G13" si="5">H24</f>
        <v>1.006315035960323</v>
      </c>
      <c r="G11" s="288">
        <f>I24</f>
        <v>5.0985545302695875E-2</v>
      </c>
      <c r="H11" s="287">
        <f t="shared" ref="H11:I13" si="6">K24</f>
        <v>1.0059816394504928</v>
      </c>
      <c r="I11" s="288">
        <f t="shared" si="6"/>
        <v>5.0309526823853846E-2</v>
      </c>
      <c r="J11" s="459">
        <f t="shared" ref="J11:K16" si="7">N24</f>
        <v>-0.17483351150982956</v>
      </c>
      <c r="K11" s="295">
        <f t="shared" si="7"/>
        <v>-1.4860651517320259E-2</v>
      </c>
      <c r="L11" s="586"/>
    </row>
    <row r="12" spans="1:12" s="273" customFormat="1" ht="21" customHeight="1">
      <c r="A12" s="626" t="s">
        <v>185</v>
      </c>
      <c r="B12" s="287">
        <f>B24</f>
        <v>0.28524667198491149</v>
      </c>
      <c r="C12" s="288">
        <f>C24</f>
        <v>0.40316226571602293</v>
      </c>
      <c r="D12" s="290">
        <f>E24</f>
        <v>-0.77671821051384704</v>
      </c>
      <c r="E12" s="291">
        <f>F24</f>
        <v>-0.3584122125889615</v>
      </c>
      <c r="F12" s="290">
        <f t="shared" si="5"/>
        <v>-0.53719425337935556</v>
      </c>
      <c r="G12" s="291">
        <f t="shared" si="5"/>
        <v>-0.12368746547219953</v>
      </c>
      <c r="H12" s="290">
        <f t="shared" si="6"/>
        <v>-0.54069327466564554</v>
      </c>
      <c r="I12" s="291">
        <f t="shared" si="6"/>
        <v>-0.12545754809195195</v>
      </c>
      <c r="J12" s="287">
        <f t="shared" si="7"/>
        <v>7.3280677191919774E-2</v>
      </c>
      <c r="K12" s="406">
        <f t="shared" si="7"/>
        <v>2.0539380104281531E-2</v>
      </c>
      <c r="L12" s="586"/>
    </row>
    <row r="13" spans="1:12" s="273" customFormat="1" ht="21" customHeight="1">
      <c r="A13" s="626" t="s">
        <v>186</v>
      </c>
      <c r="B13" s="274" t="s">
        <v>29</v>
      </c>
      <c r="C13" s="275" t="s">
        <v>29</v>
      </c>
      <c r="D13" s="274" t="s">
        <v>29</v>
      </c>
      <c r="E13" s="275" t="s">
        <v>29</v>
      </c>
      <c r="F13" s="287">
        <f t="shared" si="5"/>
        <v>0.668982088091849</v>
      </c>
      <c r="G13" s="288">
        <f t="shared" si="5"/>
        <v>7.4348025183389871E-2</v>
      </c>
      <c r="H13" s="287">
        <f t="shared" si="6"/>
        <v>0.63630911371733989</v>
      </c>
      <c r="I13" s="288">
        <f>L26</f>
        <v>7.1547107543917896E-2</v>
      </c>
      <c r="J13" s="287">
        <f t="shared" si="7"/>
        <v>0.14050847469630826</v>
      </c>
      <c r="K13" s="406">
        <f t="shared" si="7"/>
        <v>2.3543893561498341E-2</v>
      </c>
      <c r="L13" s="586"/>
    </row>
    <row r="14" spans="1:12" s="273" customFormat="1" ht="21" customHeight="1">
      <c r="A14" s="627" t="s">
        <v>193</v>
      </c>
      <c r="B14" s="274" t="s">
        <v>29</v>
      </c>
      <c r="C14" s="275" t="s">
        <v>29</v>
      </c>
      <c r="D14" s="274" t="s">
        <v>29</v>
      </c>
      <c r="E14" s="275" t="s">
        <v>29</v>
      </c>
      <c r="F14" s="276" t="s">
        <v>29</v>
      </c>
      <c r="G14" s="277" t="s">
        <v>29</v>
      </c>
      <c r="H14" s="274" t="s">
        <v>29</v>
      </c>
      <c r="I14" s="275" t="s">
        <v>29</v>
      </c>
      <c r="J14" s="460">
        <f t="shared" si="7"/>
        <v>-1.0532811322414592E-3</v>
      </c>
      <c r="K14" s="294">
        <f t="shared" si="7"/>
        <v>-0.15066867217858587</v>
      </c>
    </row>
    <row r="15" spans="1:12" s="273" customFormat="1" ht="21" customHeight="1">
      <c r="A15" s="629" t="s">
        <v>194</v>
      </c>
      <c r="B15" s="274" t="s">
        <v>29</v>
      </c>
      <c r="C15" s="275" t="s">
        <v>29</v>
      </c>
      <c r="D15" s="274" t="s">
        <v>29</v>
      </c>
      <c r="E15" s="275" t="s">
        <v>29</v>
      </c>
      <c r="F15" s="551">
        <f>H27</f>
        <v>-0.42212672785600891</v>
      </c>
      <c r="G15" s="552">
        <f>I27</f>
        <v>-1</v>
      </c>
      <c r="H15" s="553">
        <f>K27</f>
        <v>-0.41722839904310127</v>
      </c>
      <c r="I15" s="552">
        <f>L27</f>
        <v>-1</v>
      </c>
      <c r="J15" s="462">
        <f t="shared" si="7"/>
        <v>2.5211493120086241E-3</v>
      </c>
      <c r="K15" s="332">
        <f t="shared" si="7"/>
        <v>4.7070834627633562E-2</v>
      </c>
    </row>
    <row r="16" spans="1:12" s="273" customFormat="1" ht="21" customHeight="1" thickBot="1">
      <c r="A16" s="613" t="s">
        <v>188</v>
      </c>
      <c r="B16" s="537">
        <f>B29</f>
        <v>-2.1072147081013237E-2</v>
      </c>
      <c r="C16" s="538">
        <f>C29</f>
        <v>-2.9566797099092327E-2</v>
      </c>
      <c r="D16" s="537">
        <f>E29</f>
        <v>-1.0480603207639883E-2</v>
      </c>
      <c r="E16" s="539">
        <f>F29</f>
        <v>-1.3990035957837835E-2</v>
      </c>
      <c r="F16" s="540">
        <f>H29</f>
        <v>-1.0341053341294981E-2</v>
      </c>
      <c r="G16" s="541">
        <f>I29</f>
        <v>-2.8031056357239504E-2</v>
      </c>
      <c r="H16" s="540">
        <f>K29</f>
        <v>-9.4714143800341821E-3</v>
      </c>
      <c r="I16" s="541">
        <f>L29</f>
        <v>-2.5384151350013075E-2</v>
      </c>
      <c r="J16" s="407">
        <f t="shared" si="7"/>
        <v>4.5801464756392574E-4</v>
      </c>
      <c r="K16" s="408">
        <f t="shared" si="7"/>
        <v>2.1382966858881354E-3</v>
      </c>
      <c r="L16" s="586"/>
    </row>
    <row r="17" spans="1:15" ht="15" customHeight="1">
      <c r="A17" s="254"/>
    </row>
    <row r="18" spans="1:15" s="261" customFormat="1" ht="14.4" hidden="1" outlineLevel="1" thickBot="1">
      <c r="A18" s="265" t="s">
        <v>0</v>
      </c>
      <c r="B18" s="266" t="s">
        <v>37</v>
      </c>
      <c r="C18" s="266" t="s">
        <v>34</v>
      </c>
      <c r="D18" s="267" t="s">
        <v>1</v>
      </c>
      <c r="E18" s="266" t="s">
        <v>33</v>
      </c>
      <c r="F18" s="266" t="s">
        <v>34</v>
      </c>
      <c r="G18" s="268" t="s">
        <v>35</v>
      </c>
      <c r="H18" s="266" t="s">
        <v>33</v>
      </c>
      <c r="I18" s="266" t="s">
        <v>34</v>
      </c>
      <c r="J18" s="269" t="s">
        <v>36</v>
      </c>
      <c r="K18" s="266" t="s">
        <v>33</v>
      </c>
      <c r="L18" s="266" t="s">
        <v>34</v>
      </c>
      <c r="M18" s="270" t="s">
        <v>27</v>
      </c>
      <c r="N18" s="266" t="s">
        <v>33</v>
      </c>
      <c r="O18" s="266" t="s">
        <v>34</v>
      </c>
    </row>
    <row r="19" spans="1:15" ht="15" hidden="1" customHeight="1" outlineLevel="1">
      <c r="A19" s="183" t="s">
        <v>3</v>
      </c>
      <c r="B19" s="246">
        <v>-0.8801647365636871</v>
      </c>
      <c r="C19" s="256">
        <v>-0.13950129849357321</v>
      </c>
      <c r="D19" s="247" t="s">
        <v>3</v>
      </c>
      <c r="E19" s="246">
        <v>2.9996598813612136</v>
      </c>
      <c r="F19" s="256">
        <v>0.28519178142872448</v>
      </c>
      <c r="G19" s="183" t="s">
        <v>3</v>
      </c>
      <c r="H19" s="246">
        <v>-1.7457480618510657</v>
      </c>
      <c r="I19" s="256">
        <v>-3.4008329750122232E-2</v>
      </c>
      <c r="J19" s="183" t="s">
        <v>3</v>
      </c>
      <c r="K19" s="246">
        <v>-1.8137052093223138</v>
      </c>
      <c r="L19" s="256">
        <v>-3.5677659921126044E-2</v>
      </c>
      <c r="M19" s="247" t="s">
        <v>3</v>
      </c>
      <c r="N19" s="246">
        <v>4.6154262377240407E-2</v>
      </c>
      <c r="O19" s="256">
        <v>6.1457134031770203E-4</v>
      </c>
    </row>
    <row r="20" spans="1:15" ht="15" hidden="1" customHeight="1" outlineLevel="1">
      <c r="A20" s="183" t="s">
        <v>7</v>
      </c>
      <c r="B20" s="246">
        <v>3.0057044630182328</v>
      </c>
      <c r="C20" s="256">
        <v>0.14043571587226011</v>
      </c>
      <c r="D20" s="183" t="s">
        <v>7</v>
      </c>
      <c r="E20" s="246">
        <v>-1.9515995605972447</v>
      </c>
      <c r="F20" s="256">
        <v>-0.13397231231656892</v>
      </c>
      <c r="G20" s="247" t="s">
        <v>4</v>
      </c>
      <c r="H20" s="246">
        <v>8.7995403764979142E-3</v>
      </c>
      <c r="I20" s="256">
        <v>5.7113912317094152E-2</v>
      </c>
      <c r="J20" s="247" t="s">
        <v>4</v>
      </c>
      <c r="K20" s="246">
        <v>8.2777434453472146E-3</v>
      </c>
      <c r="L20" s="256">
        <v>5.4357925491098372E-2</v>
      </c>
      <c r="M20" s="247" t="s">
        <v>4</v>
      </c>
      <c r="N20" s="248">
        <v>-0.2486776886195658</v>
      </c>
      <c r="O20" s="258">
        <v>-9.8564404489637561E-2</v>
      </c>
    </row>
    <row r="21" spans="1:15" ht="15" hidden="1" customHeight="1" outlineLevel="1">
      <c r="A21" s="183" t="s">
        <v>20</v>
      </c>
      <c r="B21" s="246">
        <v>-1.8325018353234149E-2</v>
      </c>
      <c r="C21" s="256">
        <v>-1.7995757518865799E-2</v>
      </c>
      <c r="D21" s="247" t="s">
        <v>20</v>
      </c>
      <c r="E21" s="246">
        <v>0</v>
      </c>
      <c r="F21" s="535" t="s">
        <v>29</v>
      </c>
      <c r="G21" s="249" t="s">
        <v>7</v>
      </c>
      <c r="H21" s="246">
        <v>2.7691262125930178</v>
      </c>
      <c r="I21" s="256">
        <v>0.23903894594383529</v>
      </c>
      <c r="J21" s="249" t="s">
        <v>7</v>
      </c>
      <c r="K21" s="246">
        <v>2.7498220302949905</v>
      </c>
      <c r="L21" s="256">
        <v>0.23589179738306285</v>
      </c>
      <c r="M21" s="247" t="s">
        <v>7</v>
      </c>
      <c r="N21" s="248">
        <v>0.15614378072075583</v>
      </c>
      <c r="O21" s="258">
        <v>0.16372893892050197</v>
      </c>
    </row>
    <row r="22" spans="1:15" ht="15" hidden="1" customHeight="1" outlineLevel="1">
      <c r="A22" s="183" t="s">
        <v>5</v>
      </c>
      <c r="B22" s="246">
        <v>-1.5357266357690802</v>
      </c>
      <c r="C22" s="256">
        <v>-5.0363997908215205E-2</v>
      </c>
      <c r="D22" s="247" t="s">
        <v>5</v>
      </c>
      <c r="E22" s="246">
        <v>4.8258264789676648</v>
      </c>
      <c r="F22" s="256">
        <v>0.16686209100559704</v>
      </c>
      <c r="G22" s="249" t="s">
        <v>20</v>
      </c>
      <c r="H22" s="246">
        <v>1.9276430110314697E-3</v>
      </c>
      <c r="I22" s="256">
        <v>5.1894381922975061E-2</v>
      </c>
      <c r="J22" s="249" t="s">
        <v>20</v>
      </c>
      <c r="K22" s="246">
        <v>2.7468735854041058E-3</v>
      </c>
      <c r="L22" s="256">
        <v>6.4798108719853281E-2</v>
      </c>
      <c r="M22" s="250" t="s">
        <v>20</v>
      </c>
      <c r="N22" s="248">
        <v>5.7818076516408701E-4</v>
      </c>
      <c r="O22" s="258">
        <v>0.15207563052706466</v>
      </c>
    </row>
    <row r="23" spans="1:15" ht="15" hidden="1" customHeight="1" outlineLevel="1">
      <c r="A23" s="247" t="s">
        <v>6</v>
      </c>
      <c r="B23" s="246">
        <v>-0.85673474431715024</v>
      </c>
      <c r="C23" s="256">
        <v>-2.1381187178186167E-2</v>
      </c>
      <c r="D23" s="247" t="s">
        <v>6</v>
      </c>
      <c r="E23" s="246">
        <v>-5.0971685892177989</v>
      </c>
      <c r="F23" s="256">
        <v>-0.1163030451196842</v>
      </c>
      <c r="G23" s="247" t="s">
        <v>5</v>
      </c>
      <c r="H23" s="246">
        <v>-1.7500814769463073</v>
      </c>
      <c r="I23" s="256">
        <v>-0.51611304242260747</v>
      </c>
      <c r="J23" s="247" t="s">
        <v>5</v>
      </c>
      <c r="K23" s="246">
        <v>-1.6315105174625089</v>
      </c>
      <c r="L23" s="256">
        <v>-0.44143808386866928</v>
      </c>
      <c r="M23" s="247" t="s">
        <v>5</v>
      </c>
      <c r="N23" s="248">
        <v>5.3779561982261505E-3</v>
      </c>
      <c r="O23" s="258">
        <v>9.2027519888066317E-2</v>
      </c>
    </row>
    <row r="24" spans="1:15" ht="15" hidden="1" customHeight="1" outlineLevel="1">
      <c r="A24" s="183" t="s">
        <v>2</v>
      </c>
      <c r="B24" s="246">
        <v>0.28524667198491149</v>
      </c>
      <c r="C24" s="256">
        <v>0.40316226571602293</v>
      </c>
      <c r="D24" s="247" t="s">
        <v>2</v>
      </c>
      <c r="E24" s="246">
        <v>-0.77671821051384704</v>
      </c>
      <c r="F24" s="256">
        <v>-0.3584122125889615</v>
      </c>
      <c r="G24" s="249" t="s">
        <v>6</v>
      </c>
      <c r="H24" s="246">
        <v>1.006315035960323</v>
      </c>
      <c r="I24" s="256">
        <v>5.0985545302695875E-2</v>
      </c>
      <c r="J24" s="247" t="s">
        <v>6</v>
      </c>
      <c r="K24" s="246">
        <v>1.0059816394504928</v>
      </c>
      <c r="L24" s="256">
        <v>5.0309526823853846E-2</v>
      </c>
      <c r="M24" s="249" t="s">
        <v>6</v>
      </c>
      <c r="N24" s="248">
        <v>-0.17483351150982956</v>
      </c>
      <c r="O24" s="258">
        <v>-1.4860651517320259E-2</v>
      </c>
    </row>
    <row r="25" spans="1:15" ht="15" hidden="1" customHeight="1" outlineLevel="1">
      <c r="A25" s="183"/>
      <c r="B25" s="246"/>
      <c r="C25" s="256"/>
      <c r="D25" s="250" t="s">
        <v>21</v>
      </c>
      <c r="E25" s="271">
        <v>0</v>
      </c>
      <c r="F25" s="535" t="s">
        <v>29</v>
      </c>
      <c r="G25" s="249" t="s">
        <v>2</v>
      </c>
      <c r="H25" s="246">
        <v>-0.53719425337935556</v>
      </c>
      <c r="I25" s="256">
        <v>-0.12368746547219953</v>
      </c>
      <c r="J25" s="247" t="s">
        <v>2</v>
      </c>
      <c r="K25" s="246">
        <v>-0.54069327466564554</v>
      </c>
      <c r="L25" s="256">
        <v>-0.12545754809195195</v>
      </c>
      <c r="M25" s="249" t="s">
        <v>2</v>
      </c>
      <c r="N25" s="248">
        <v>7.3280677191919774E-2</v>
      </c>
      <c r="O25" s="258">
        <v>2.0539380104281531E-2</v>
      </c>
    </row>
    <row r="26" spans="1:15" ht="15" hidden="1" customHeight="1" outlineLevel="1">
      <c r="G26" s="249" t="s">
        <v>16</v>
      </c>
      <c r="H26" s="246">
        <v>0.668982088091849</v>
      </c>
      <c r="I26" s="256">
        <v>7.4348025183389871E-2</v>
      </c>
      <c r="J26" s="247" t="s">
        <v>16</v>
      </c>
      <c r="K26" s="246">
        <v>0.63630911371733989</v>
      </c>
      <c r="L26" s="256">
        <v>7.1547107543917896E-2</v>
      </c>
      <c r="M26" s="247" t="s">
        <v>16</v>
      </c>
      <c r="N26" s="248">
        <v>0.14050847469630826</v>
      </c>
      <c r="O26" s="258">
        <v>2.3543893561498341E-2</v>
      </c>
    </row>
    <row r="27" spans="1:15" ht="15" hidden="1" customHeight="1" outlineLevel="1">
      <c r="A27" s="250"/>
      <c r="B27" s="251"/>
      <c r="C27" s="183"/>
      <c r="D27" s="252"/>
      <c r="E27" s="253"/>
      <c r="F27" s="252"/>
      <c r="G27" s="257" t="s">
        <v>21</v>
      </c>
      <c r="H27" s="246">
        <v>-0.42212672785600891</v>
      </c>
      <c r="I27" s="256">
        <v>-1</v>
      </c>
      <c r="J27" s="249" t="s">
        <v>21</v>
      </c>
      <c r="K27" s="246">
        <v>-0.41722839904310127</v>
      </c>
      <c r="L27" s="256">
        <v>-1</v>
      </c>
      <c r="M27" s="247" t="s">
        <v>18</v>
      </c>
      <c r="N27" s="248">
        <v>-1.0532811322414592E-3</v>
      </c>
      <c r="O27" s="258">
        <v>-0.15066867217858587</v>
      </c>
    </row>
    <row r="28" spans="1:15" ht="15" hidden="1" customHeight="1" outlineLevel="1">
      <c r="J28" s="249"/>
      <c r="K28" s="259"/>
      <c r="L28" s="260"/>
      <c r="M28" s="247" t="s">
        <v>21</v>
      </c>
      <c r="N28" s="248">
        <v>2.5211493120086241E-3</v>
      </c>
      <c r="O28" s="258">
        <v>4.7070834627633562E-2</v>
      </c>
    </row>
    <row r="29" spans="1:15" ht="15" hidden="1" customHeight="1" outlineLevel="1">
      <c r="A29" s="262" t="s">
        <v>19</v>
      </c>
      <c r="B29" s="263">
        <v>-2.1072147081013237E-2</v>
      </c>
      <c r="C29" s="264">
        <v>-2.9566797099092327E-2</v>
      </c>
      <c r="D29" s="262" t="s">
        <v>19</v>
      </c>
      <c r="E29" s="263">
        <v>-1.0480603207639883E-2</v>
      </c>
      <c r="F29" s="264">
        <v>-1.3990035957837835E-2</v>
      </c>
      <c r="G29" s="262" t="s">
        <v>19</v>
      </c>
      <c r="H29" s="263">
        <v>-1.0341053341294981E-2</v>
      </c>
      <c r="I29" s="264">
        <v>-2.8031056357239504E-2</v>
      </c>
      <c r="J29" s="262" t="s">
        <v>19</v>
      </c>
      <c r="K29" s="263">
        <v>-9.4714143800341821E-3</v>
      </c>
      <c r="L29" s="264">
        <v>-2.5384151350013075E-2</v>
      </c>
      <c r="M29" s="262" t="s">
        <v>19</v>
      </c>
      <c r="N29" s="263">
        <v>4.5801464756392574E-4</v>
      </c>
      <c r="O29" s="264">
        <v>2.1382966858881354E-3</v>
      </c>
    </row>
    <row r="30" spans="1:15" collapsed="1"/>
  </sheetData>
  <mergeCells count="8">
    <mergeCell ref="A1:XFD1"/>
    <mergeCell ref="A2:XFD2"/>
    <mergeCell ref="B3:C3"/>
    <mergeCell ref="D3:E3"/>
    <mergeCell ref="F3:G3"/>
    <mergeCell ref="H3:I3"/>
    <mergeCell ref="J3:K3"/>
    <mergeCell ref="A3:A4"/>
  </mergeCells>
  <phoneticPr fontId="7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9"/>
  <sheetViews>
    <sheetView zoomScale="85" zoomScaleNormal="85" workbookViewId="0">
      <selection sqref="A1:E1"/>
    </sheetView>
  </sheetViews>
  <sheetFormatPr defaultColWidth="9.109375" defaultRowHeight="13.2" outlineLevelRow="1"/>
  <cols>
    <col min="1" max="1" width="28.5546875" style="48" customWidth="1"/>
    <col min="2" max="2" width="27.88671875" style="48" customWidth="1"/>
    <col min="3" max="3" width="22.109375" style="48" customWidth="1"/>
    <col min="4" max="4" width="21.109375" style="48" customWidth="1"/>
    <col min="5" max="5" width="12.6640625" style="48" customWidth="1"/>
    <col min="6" max="16384" width="9.109375" style="48"/>
  </cols>
  <sheetData>
    <row r="1" spans="1:5" ht="36.75" customHeight="1">
      <c r="A1" s="705" t="s">
        <v>267</v>
      </c>
      <c r="B1" s="705"/>
      <c r="C1" s="705"/>
      <c r="D1" s="705"/>
      <c r="E1" s="705"/>
    </row>
    <row r="2" spans="1:5" ht="22.5" customHeight="1" thickBot="1">
      <c r="A2" s="706" t="s">
        <v>195</v>
      </c>
      <c r="B2" s="706"/>
      <c r="C2" s="706"/>
      <c r="D2" s="706"/>
      <c r="E2" s="706"/>
    </row>
    <row r="3" spans="1:5" ht="31.2" customHeight="1" outlineLevel="1" thickBot="1">
      <c r="A3" s="221" t="s">
        <v>196</v>
      </c>
      <c r="B3" s="222" t="s">
        <v>203</v>
      </c>
      <c r="C3" s="223" t="s">
        <v>204</v>
      </c>
      <c r="D3" s="223" t="s">
        <v>205</v>
      </c>
      <c r="E3" s="223" t="s">
        <v>206</v>
      </c>
    </row>
    <row r="4" spans="1:5" ht="15" customHeight="1" outlineLevel="1">
      <c r="A4" s="49" t="s">
        <v>184</v>
      </c>
      <c r="B4" s="50">
        <v>30326735047.025959</v>
      </c>
      <c r="C4" s="51">
        <v>0.54209571195986372</v>
      </c>
      <c r="D4" s="587">
        <v>680882469.79140091</v>
      </c>
      <c r="E4" s="590">
        <v>2.2967208246669202E-2</v>
      </c>
    </row>
    <row r="5" spans="1:5" ht="15" customHeight="1" outlineLevel="1">
      <c r="A5" s="49" t="s">
        <v>186</v>
      </c>
      <c r="B5" s="224">
        <v>15847704563.360193</v>
      </c>
      <c r="C5" s="51">
        <v>0.2832805006830702</v>
      </c>
      <c r="D5" s="588">
        <v>931148180.93000412</v>
      </c>
      <c r="E5" s="590">
        <v>6.2423803259764335E-2</v>
      </c>
    </row>
    <row r="6" spans="1:5" ht="15" customHeight="1" outlineLevel="1">
      <c r="A6" s="614" t="s">
        <v>185</v>
      </c>
      <c r="B6" s="50">
        <v>9277768293.2951031</v>
      </c>
      <c r="C6" s="51">
        <v>0.16584173669053368</v>
      </c>
      <c r="D6" s="587">
        <v>458380550.51999855</v>
      </c>
      <c r="E6" s="590">
        <v>5.1974191847445041E-2</v>
      </c>
    </row>
    <row r="7" spans="1:5" ht="15" customHeight="1" outlineLevel="1">
      <c r="A7" s="49" t="s">
        <v>197</v>
      </c>
      <c r="B7" s="50">
        <v>338933710.66000003</v>
      </c>
      <c r="C7" s="51">
        <v>6.0584995682035807E-3</v>
      </c>
      <c r="D7" s="587">
        <v>-158959751.01999992</v>
      </c>
      <c r="E7" s="590">
        <v>-0.31926458821860287</v>
      </c>
    </row>
    <row r="8" spans="1:5" ht="15" customHeight="1" outlineLevel="1">
      <c r="A8" s="49" t="s">
        <v>198</v>
      </c>
      <c r="B8" s="50">
        <v>14586685.529999999</v>
      </c>
      <c r="C8" s="51">
        <v>2.607395641257941E-4</v>
      </c>
      <c r="D8" s="587">
        <v>-1870600</v>
      </c>
      <c r="E8" s="590">
        <v>-0.1136639451621643</v>
      </c>
    </row>
    <row r="9" spans="1:5" ht="15" customHeight="1" outlineLevel="1">
      <c r="A9" s="49" t="s">
        <v>199</v>
      </c>
      <c r="B9" s="50">
        <v>0</v>
      </c>
      <c r="C9" s="51">
        <v>0</v>
      </c>
      <c r="D9" s="587">
        <v>-40676304.240000002</v>
      </c>
      <c r="E9" s="590">
        <v>-1</v>
      </c>
    </row>
    <row r="10" spans="1:5" ht="15" customHeight="1" outlineLevel="1">
      <c r="A10" s="49" t="s">
        <v>200</v>
      </c>
      <c r="B10" s="592">
        <v>137778313.35079998</v>
      </c>
      <c r="C10" s="593">
        <v>2.4628115342029086E-3</v>
      </c>
      <c r="D10" s="594">
        <v>8548539.1107999682</v>
      </c>
      <c r="E10" s="595">
        <v>6.6149919096229221E-2</v>
      </c>
    </row>
    <row r="11" spans="1:5" ht="15" customHeight="1" outlineLevel="1" thickBot="1">
      <c r="A11" s="52" t="s">
        <v>88</v>
      </c>
      <c r="B11" s="53">
        <f>SUM(B4:B8)</f>
        <v>55805728299.871262</v>
      </c>
      <c r="C11" s="55">
        <f>SUM(C4:C8)</f>
        <v>0.99753718846579698</v>
      </c>
      <c r="D11" s="589">
        <f>SUM(D4:D9)</f>
        <v>1868904545.9814036</v>
      </c>
      <c r="E11" s="591">
        <v>3.472517342356795E-2</v>
      </c>
    </row>
    <row r="12" spans="1:5">
      <c r="A12" s="704"/>
      <c r="B12" s="704"/>
      <c r="C12" s="704"/>
    </row>
    <row r="13" spans="1:5" s="47" customFormat="1" ht="22.5" customHeight="1" thickBot="1">
      <c r="A13" s="707" t="s">
        <v>201</v>
      </c>
      <c r="B13" s="707"/>
      <c r="C13" s="707"/>
      <c r="D13" s="707"/>
      <c r="E13" s="707"/>
    </row>
    <row r="14" spans="1:5" ht="30.6" customHeight="1" outlineLevel="1" thickBot="1">
      <c r="A14" s="221" t="s">
        <v>196</v>
      </c>
      <c r="B14" s="222" t="s">
        <v>203</v>
      </c>
      <c r="C14" s="223" t="s">
        <v>204</v>
      </c>
      <c r="D14" s="223" t="s">
        <v>205</v>
      </c>
      <c r="E14" s="223" t="s">
        <v>206</v>
      </c>
    </row>
    <row r="15" spans="1:5" ht="15" customHeight="1" outlineLevel="1">
      <c r="A15" s="49" t="s">
        <v>184</v>
      </c>
      <c r="B15" s="50">
        <v>1853118675.1744001</v>
      </c>
      <c r="C15" s="51">
        <v>0.57752590311315422</v>
      </c>
      <c r="D15" s="587">
        <v>-96310436.199799538</v>
      </c>
      <c r="E15" s="590">
        <v>-4.9404431091063364E-2</v>
      </c>
    </row>
    <row r="16" spans="1:5" ht="15" customHeight="1" outlineLevel="1">
      <c r="A16" s="49" t="s">
        <v>186</v>
      </c>
      <c r="B16" s="50">
        <v>840878865.57000005</v>
      </c>
      <c r="C16" s="51">
        <v>0.26206056457845339</v>
      </c>
      <c r="D16" s="587">
        <v>-26170227.019999981</v>
      </c>
      <c r="E16" s="590">
        <v>-3.0183097178299048E-2</v>
      </c>
    </row>
    <row r="17" spans="1:5" ht="15" customHeight="1" outlineLevel="1">
      <c r="A17" s="614" t="s">
        <v>185</v>
      </c>
      <c r="B17" s="50">
        <v>332568547.9921</v>
      </c>
      <c r="C17" s="51">
        <v>0.10364525143436493</v>
      </c>
      <c r="D17" s="588">
        <v>-87598314.5200001</v>
      </c>
      <c r="E17" s="590">
        <v>-0.20848458632902639</v>
      </c>
    </row>
    <row r="18" spans="1:5" ht="15" customHeight="1" outlineLevel="1">
      <c r="A18" s="49" t="s">
        <v>197</v>
      </c>
      <c r="B18" s="50">
        <v>182153494.55000001</v>
      </c>
      <c r="C18" s="51">
        <v>5.6768280874027334E-2</v>
      </c>
      <c r="D18" s="587">
        <v>-178165954.97999996</v>
      </c>
      <c r="E18" s="590">
        <v>-0.49446666066014283</v>
      </c>
    </row>
    <row r="19" spans="1:5" ht="15" customHeight="1" outlineLevel="1">
      <c r="A19" s="49" t="s">
        <v>199</v>
      </c>
      <c r="B19" s="50">
        <v>0</v>
      </c>
      <c r="C19" s="51">
        <v>0</v>
      </c>
      <c r="D19" s="587">
        <v>-40676304.240000002</v>
      </c>
      <c r="E19" s="590">
        <v>-1</v>
      </c>
    </row>
    <row r="20" spans="1:5" ht="15" customHeight="1" outlineLevel="1" thickBot="1">
      <c r="A20" s="54" t="s">
        <v>88</v>
      </c>
      <c r="B20" s="53">
        <f>SUM(B15:B18)</f>
        <v>3208719583.2865</v>
      </c>
      <c r="C20" s="55">
        <f>SUM(C15:C18)</f>
        <v>0.99999999999999978</v>
      </c>
      <c r="D20" s="589">
        <v>-428921236.95979929</v>
      </c>
      <c r="E20" s="591">
        <v>-0.11791192648062422</v>
      </c>
    </row>
    <row r="22" spans="1:5" s="47" customFormat="1" ht="22.5" customHeight="1" thickBot="1">
      <c r="A22" s="707" t="s">
        <v>202</v>
      </c>
      <c r="B22" s="707"/>
      <c r="C22" s="707"/>
      <c r="D22" s="707"/>
      <c r="E22" s="707"/>
    </row>
    <row r="23" spans="1:5" ht="30.6" customHeight="1" outlineLevel="1" thickBot="1">
      <c r="A23" s="221" t="s">
        <v>196</v>
      </c>
      <c r="B23" s="222" t="s">
        <v>203</v>
      </c>
      <c r="C23" s="223" t="s">
        <v>204</v>
      </c>
      <c r="D23" s="223" t="s">
        <v>205</v>
      </c>
      <c r="E23" s="223" t="s">
        <v>206</v>
      </c>
    </row>
    <row r="24" spans="1:5" ht="15" customHeight="1" outlineLevel="1">
      <c r="A24" s="49" t="s">
        <v>184</v>
      </c>
      <c r="B24" s="50">
        <v>96147039.419599965</v>
      </c>
      <c r="C24" s="225">
        <v>0.80710235302854239</v>
      </c>
      <c r="D24" s="587">
        <v>-114493552.89529996</v>
      </c>
      <c r="E24" s="590">
        <v>-0.54354933034054664</v>
      </c>
    </row>
    <row r="25" spans="1:5" ht="15" customHeight="1" outlineLevel="1">
      <c r="A25" s="49" t="s">
        <v>77</v>
      </c>
      <c r="B25" s="50">
        <v>21132998.379999999</v>
      </c>
      <c r="C25" s="51">
        <v>0.17740008243633282</v>
      </c>
      <c r="D25" s="588">
        <v>67246.510000001639</v>
      </c>
      <c r="E25" s="590">
        <v>3.1922197894948263E-3</v>
      </c>
    </row>
    <row r="26" spans="1:5" ht="15" customHeight="1" outlineLevel="1">
      <c r="A26" s="614" t="s">
        <v>185</v>
      </c>
      <c r="B26" s="50">
        <v>1846166.0317000002</v>
      </c>
      <c r="C26" s="51">
        <v>1.5497564535124781E-2</v>
      </c>
      <c r="D26" s="587">
        <v>-361477.91000000015</v>
      </c>
      <c r="E26" s="590">
        <v>-0.16373922586521966</v>
      </c>
    </row>
    <row r="27" spans="1:5" ht="15" customHeight="1" outlineLevel="1">
      <c r="A27" s="49" t="s">
        <v>186</v>
      </c>
      <c r="B27" s="50">
        <v>0</v>
      </c>
      <c r="C27" s="51">
        <v>0</v>
      </c>
      <c r="D27" s="587">
        <v>-10570447.800000001</v>
      </c>
      <c r="E27" s="590">
        <v>-1</v>
      </c>
    </row>
    <row r="28" spans="1:5" ht="15" customHeight="1" outlineLevel="1" thickBot="1">
      <c r="A28" s="54" t="s">
        <v>88</v>
      </c>
      <c r="B28" s="53">
        <f>SUM(B24:B26)</f>
        <v>119126203.83129996</v>
      </c>
      <c r="C28" s="55">
        <f>SUM(C24:C26)</f>
        <v>1</v>
      </c>
      <c r="D28" s="589">
        <v>-125358232.09529999</v>
      </c>
      <c r="E28" s="591">
        <v>-0.51274524539850674</v>
      </c>
    </row>
    <row r="29" spans="1:5">
      <c r="C29" s="226"/>
    </row>
  </sheetData>
  <mergeCells count="5">
    <mergeCell ref="A12:C12"/>
    <mergeCell ref="A1:E1"/>
    <mergeCell ref="A2:E2"/>
    <mergeCell ref="A13:E13"/>
    <mergeCell ref="A22:E22"/>
  </mergeCells>
  <phoneticPr fontId="31" type="noConversion"/>
  <pageMargins left="0.75" right="0.75" top="1" bottom="1" header="0.5" footer="0.5"/>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M62"/>
  <sheetViews>
    <sheetView zoomScale="85" zoomScaleNormal="85" workbookViewId="0">
      <selection sqref="A1:XFD1"/>
    </sheetView>
  </sheetViews>
  <sheetFormatPr defaultColWidth="9.109375" defaultRowHeight="13.2" outlineLevelRow="1" outlineLevelCol="1"/>
  <cols>
    <col min="1" max="1" width="44.88671875" customWidth="1"/>
    <col min="2" max="2" width="14" customWidth="1"/>
    <col min="3" max="3" width="14" customWidth="1" outlineLevel="1"/>
    <col min="4" max="4" width="13.88671875" customWidth="1"/>
    <col min="5" max="5" width="3.109375" customWidth="1"/>
    <col min="6" max="6" width="50" customWidth="1"/>
    <col min="7" max="7" width="14.44140625" customWidth="1"/>
    <col min="8" max="8" width="15.5546875" style="194" customWidth="1" outlineLevel="1"/>
    <col min="9" max="9" width="16.6640625" style="194" customWidth="1"/>
    <col min="10" max="12" width="13" style="194" customWidth="1"/>
    <col min="13" max="13" width="8.88671875" style="11" customWidth="1"/>
    <col min="14" max="15" width="11.88671875" style="11" customWidth="1"/>
    <col min="16" max="26" width="9.109375" style="11"/>
    <col min="27" max="27" width="16.88671875" style="11" customWidth="1"/>
    <col min="28" max="16384" width="9.109375" style="11"/>
  </cols>
  <sheetData>
    <row r="1" spans="1:13" s="708" customFormat="1" ht="21.75" customHeight="1" thickBot="1">
      <c r="A1" s="708" t="s">
        <v>207</v>
      </c>
    </row>
    <row r="2" spans="1:13" ht="29.4" customHeight="1" thickBot="1">
      <c r="A2" s="78" t="s">
        <v>208</v>
      </c>
      <c r="B2" s="33" t="s">
        <v>48</v>
      </c>
      <c r="C2" s="33" t="s">
        <v>49</v>
      </c>
      <c r="D2" s="68" t="s">
        <v>50</v>
      </c>
      <c r="E2" s="61"/>
      <c r="F2" s="78" t="s">
        <v>208</v>
      </c>
      <c r="G2" s="33" t="s">
        <v>48</v>
      </c>
      <c r="H2" s="33" t="s">
        <v>49</v>
      </c>
      <c r="I2" s="68" t="s">
        <v>50</v>
      </c>
      <c r="J2" s="11"/>
      <c r="K2" s="11"/>
      <c r="L2" s="11"/>
    </row>
    <row r="3" spans="1:13" ht="18" customHeight="1">
      <c r="A3" s="103" t="s">
        <v>210</v>
      </c>
      <c r="B3" s="513">
        <v>0.20095764709370401</v>
      </c>
      <c r="C3" s="513">
        <v>0.18118858075992184</v>
      </c>
      <c r="D3" s="511">
        <v>-7.1324583022869259E-2</v>
      </c>
      <c r="E3" s="192"/>
      <c r="F3" s="103" t="s">
        <v>223</v>
      </c>
      <c r="G3" s="409">
        <v>-2.5603811366912529E-2</v>
      </c>
      <c r="H3" s="409">
        <v>-1.8294952396298636E-2</v>
      </c>
      <c r="I3" s="409">
        <v>-2.6338271027697036E-2</v>
      </c>
      <c r="J3" s="11"/>
      <c r="K3" s="11"/>
      <c r="L3" s="11"/>
    </row>
    <row r="4" spans="1:13" ht="18" customHeight="1">
      <c r="A4" s="103" t="s">
        <v>101</v>
      </c>
      <c r="B4" s="339">
        <v>0.14435329776165315</v>
      </c>
      <c r="C4" s="339">
        <v>2.9061783814405828E-2</v>
      </c>
      <c r="D4" s="339">
        <v>-5.9693203109304149E-2</v>
      </c>
      <c r="E4" s="192"/>
      <c r="F4" s="103" t="s">
        <v>222</v>
      </c>
      <c r="G4" s="342">
        <v>-2.1788217147079941E-2</v>
      </c>
      <c r="H4" s="342">
        <v>-0.1008413776185213</v>
      </c>
      <c r="I4" s="335">
        <v>-0.10839785796111423</v>
      </c>
      <c r="J4" s="11"/>
      <c r="K4" s="11"/>
      <c r="L4" s="11"/>
    </row>
    <row r="5" spans="1:13" ht="18" customHeight="1">
      <c r="A5" s="103" t="s">
        <v>211</v>
      </c>
      <c r="B5" s="338">
        <v>8.6023452709738768E-2</v>
      </c>
      <c r="C5" s="338">
        <v>-3.4482758620689724E-3</v>
      </c>
      <c r="D5" s="338">
        <v>-0.20332790859875782</v>
      </c>
      <c r="E5" s="192"/>
      <c r="F5" s="103" t="s">
        <v>221</v>
      </c>
      <c r="G5" s="337">
        <v>-3.9507888206898314E-3</v>
      </c>
      <c r="H5" s="337">
        <v>-2.9199280556199025E-2</v>
      </c>
      <c r="I5" s="337">
        <v>-1.2250908570573538E-3</v>
      </c>
      <c r="J5" s="11"/>
      <c r="K5" s="11"/>
      <c r="L5" s="11"/>
    </row>
    <row r="6" spans="1:13" ht="18" customHeight="1">
      <c r="A6" s="615" t="s">
        <v>215</v>
      </c>
      <c r="B6" s="338">
        <v>7.3473371216677963E-2</v>
      </c>
      <c r="C6" s="338">
        <v>0.1737347120179995</v>
      </c>
      <c r="D6" s="338">
        <v>0.30155858298468052</v>
      </c>
      <c r="E6" s="192"/>
      <c r="F6" s="103" t="s">
        <v>220</v>
      </c>
      <c r="G6" s="337">
        <v>6.5942926253348411E-3</v>
      </c>
      <c r="H6" s="337">
        <v>2.0639834881321928E-3</v>
      </c>
      <c r="I6" s="510">
        <v>1.7345750873108301E-2</v>
      </c>
      <c r="J6" s="11"/>
      <c r="K6" s="11"/>
      <c r="L6" s="11"/>
    </row>
    <row r="7" spans="1:13" ht="18" customHeight="1">
      <c r="A7" s="104" t="s">
        <v>212</v>
      </c>
      <c r="B7" s="338">
        <v>6.5690625643474401E-2</v>
      </c>
      <c r="C7" s="338">
        <v>0.11984447465167358</v>
      </c>
      <c r="D7" s="338">
        <v>3.568435671029313E-2</v>
      </c>
      <c r="E7" s="192"/>
      <c r="F7" s="103" t="s">
        <v>178</v>
      </c>
      <c r="G7" s="338">
        <v>8.0606892119617912E-3</v>
      </c>
      <c r="H7" s="338">
        <v>-5.6783188948750007E-2</v>
      </c>
      <c r="I7" s="338">
        <v>-6.9101838827771989E-3</v>
      </c>
      <c r="J7" s="12"/>
      <c r="K7" s="11"/>
      <c r="L7" s="11"/>
    </row>
    <row r="8" spans="1:13" ht="18" customHeight="1">
      <c r="A8" s="615" t="s">
        <v>213</v>
      </c>
      <c r="B8" s="338">
        <v>6.0941096349908852E-2</v>
      </c>
      <c r="C8" s="338">
        <v>0.14563413646125056</v>
      </c>
      <c r="D8" s="338">
        <v>0.30909033152271648</v>
      </c>
      <c r="E8" s="192"/>
      <c r="F8" s="103" t="s">
        <v>219</v>
      </c>
      <c r="G8" s="510">
        <v>1.3931054000000165E-2</v>
      </c>
      <c r="H8" s="510">
        <v>6.4106929990569217E-2</v>
      </c>
      <c r="I8" s="337">
        <v>7.8777963773596804E-2</v>
      </c>
      <c r="J8" s="12"/>
      <c r="K8" s="11"/>
      <c r="L8" s="11"/>
    </row>
    <row r="9" spans="1:13" ht="18" customHeight="1">
      <c r="A9" s="103" t="s">
        <v>214</v>
      </c>
      <c r="B9" s="337">
        <v>5.5452054794520554E-2</v>
      </c>
      <c r="C9" s="337">
        <v>0.16886371932373145</v>
      </c>
      <c r="D9" s="337">
        <v>0.23588924711947312</v>
      </c>
      <c r="E9" s="192"/>
      <c r="F9" s="103" t="s">
        <v>218</v>
      </c>
      <c r="G9" s="335">
        <v>3.3573344842465797E-2</v>
      </c>
      <c r="H9" s="335">
        <v>5.8426108681475464E-2</v>
      </c>
      <c r="I9" s="335">
        <v>6.0077177021847117E-2</v>
      </c>
      <c r="J9" s="11"/>
      <c r="K9" s="11"/>
      <c r="L9" s="11"/>
    </row>
    <row r="10" spans="1:13" ht="18" customHeight="1">
      <c r="A10" s="615" t="s">
        <v>216</v>
      </c>
      <c r="B10" s="340">
        <v>4.5925428075755725E-2</v>
      </c>
      <c r="C10" s="340">
        <v>0.36595230981472215</v>
      </c>
      <c r="D10" s="338">
        <v>0.43410888070102049</v>
      </c>
      <c r="E10" s="192"/>
      <c r="F10" s="103" t="s">
        <v>102</v>
      </c>
      <c r="G10" s="339">
        <v>3.4943883547494427E-2</v>
      </c>
      <c r="H10" s="339">
        <v>0.10014462275593261</v>
      </c>
      <c r="I10" s="339">
        <v>0.1690220101982538</v>
      </c>
      <c r="J10" s="11"/>
      <c r="K10" s="11"/>
      <c r="L10" s="11"/>
    </row>
    <row r="11" spans="1:13" ht="18" customHeight="1">
      <c r="A11" s="103" t="s">
        <v>217</v>
      </c>
      <c r="B11" s="337">
        <v>3.6464124816856465E-2</v>
      </c>
      <c r="C11" s="337">
        <v>5.480034630656605E-2</v>
      </c>
      <c r="D11" s="337">
        <v>0.21362156615767547</v>
      </c>
      <c r="E11" s="192"/>
      <c r="F11" s="103" t="s">
        <v>217</v>
      </c>
      <c r="G11" s="337">
        <v>3.6464124816856465E-2</v>
      </c>
      <c r="H11" s="337">
        <v>5.480034630656605E-2</v>
      </c>
      <c r="I11" s="337">
        <v>0.21362156615767547</v>
      </c>
      <c r="J11" s="11"/>
      <c r="K11" s="11"/>
      <c r="L11" s="11"/>
    </row>
    <row r="12" spans="1:13" ht="18" customHeight="1">
      <c r="A12" s="103" t="s">
        <v>102</v>
      </c>
      <c r="B12" s="342">
        <v>3.4943883547494427E-2</v>
      </c>
      <c r="C12" s="342">
        <v>0.10014462275593261</v>
      </c>
      <c r="D12" s="335">
        <v>0.1690220101982538</v>
      </c>
      <c r="E12" s="192"/>
      <c r="F12" s="615" t="s">
        <v>216</v>
      </c>
      <c r="G12" s="338">
        <v>4.5925428075755725E-2</v>
      </c>
      <c r="H12" s="338">
        <v>0.36595230981472215</v>
      </c>
      <c r="I12" s="338">
        <v>0.43410888070102049</v>
      </c>
      <c r="J12" s="11"/>
    </row>
    <row r="13" spans="1:13" ht="18" customHeight="1">
      <c r="A13" s="103" t="s">
        <v>218</v>
      </c>
      <c r="B13" s="335">
        <v>3.3573344842465797E-2</v>
      </c>
      <c r="C13" s="335">
        <v>5.8426108681475464E-2</v>
      </c>
      <c r="D13" s="335">
        <v>6.0077177021847117E-2</v>
      </c>
      <c r="E13" s="192"/>
      <c r="F13" s="103" t="s">
        <v>214</v>
      </c>
      <c r="G13" s="338">
        <v>5.5452054794520554E-2</v>
      </c>
      <c r="H13" s="338">
        <v>0.16886371932373145</v>
      </c>
      <c r="I13" s="338">
        <v>0.23588924711947312</v>
      </c>
      <c r="J13" s="11"/>
      <c r="K13" s="11"/>
      <c r="L13" s="11"/>
    </row>
    <row r="14" spans="1:13" ht="18" customHeight="1">
      <c r="A14" s="103" t="s">
        <v>219</v>
      </c>
      <c r="B14" s="338">
        <v>1.3931054000000165E-2</v>
      </c>
      <c r="C14" s="338">
        <v>6.4106929990569217E-2</v>
      </c>
      <c r="D14" s="512">
        <v>7.8777963773596804E-2</v>
      </c>
      <c r="E14" s="192"/>
      <c r="F14" s="615" t="s">
        <v>213</v>
      </c>
      <c r="G14" s="338">
        <v>6.0941096349908852E-2</v>
      </c>
      <c r="H14" s="338">
        <v>0.14563413646125056</v>
      </c>
      <c r="I14" s="512">
        <v>0.30909033152271648</v>
      </c>
      <c r="J14" s="11"/>
      <c r="K14" s="11"/>
      <c r="L14" s="11"/>
    </row>
    <row r="15" spans="1:13" ht="18" customHeight="1">
      <c r="A15" s="103" t="s">
        <v>178</v>
      </c>
      <c r="B15" s="338">
        <v>8.0606892119617912E-3</v>
      </c>
      <c r="C15" s="338">
        <v>-5.6783188948750007E-2</v>
      </c>
      <c r="D15" s="338">
        <v>-6.9101838827771989E-3</v>
      </c>
      <c r="E15" s="192"/>
      <c r="F15" s="104" t="s">
        <v>212</v>
      </c>
      <c r="G15" s="338">
        <v>6.5690625643474401E-2</v>
      </c>
      <c r="H15" s="338">
        <v>0.11984447465167358</v>
      </c>
      <c r="I15" s="338">
        <v>3.568435671029313E-2</v>
      </c>
      <c r="J15" s="12"/>
      <c r="K15" s="11"/>
      <c r="L15" s="11"/>
    </row>
    <row r="16" spans="1:13" ht="18" customHeight="1">
      <c r="A16" s="103" t="s">
        <v>220</v>
      </c>
      <c r="B16" s="337">
        <v>6.5942926253348411E-3</v>
      </c>
      <c r="C16" s="337">
        <v>2.0639834881321928E-3</v>
      </c>
      <c r="D16" s="510">
        <v>1.7345750873108301E-2</v>
      </c>
      <c r="E16" s="193"/>
      <c r="F16" s="615" t="s">
        <v>215</v>
      </c>
      <c r="G16" s="338">
        <v>7.3473371216677963E-2</v>
      </c>
      <c r="H16" s="338">
        <v>0.1737347120179995</v>
      </c>
      <c r="I16" s="338">
        <v>0.30155858298468052</v>
      </c>
      <c r="J16" s="11"/>
      <c r="M16" s="194"/>
    </row>
    <row r="17" spans="1:13" ht="18" customHeight="1">
      <c r="A17" s="103" t="s">
        <v>221</v>
      </c>
      <c r="B17" s="342">
        <v>-3.9507888206898314E-3</v>
      </c>
      <c r="C17" s="342">
        <v>-2.9199280556199025E-2</v>
      </c>
      <c r="D17" s="335">
        <v>-1.2250908570573538E-3</v>
      </c>
      <c r="E17" s="194"/>
      <c r="F17" s="103" t="s">
        <v>211</v>
      </c>
      <c r="G17" s="338">
        <v>8.6023452709738768E-2</v>
      </c>
      <c r="H17" s="338">
        <v>-3.4482758620689724E-3</v>
      </c>
      <c r="I17" s="338">
        <v>-0.20332790859875782</v>
      </c>
      <c r="J17" s="11"/>
      <c r="M17" s="194"/>
    </row>
    <row r="18" spans="1:13" ht="18" customHeight="1">
      <c r="A18" s="103" t="s">
        <v>222</v>
      </c>
      <c r="B18" s="340">
        <v>-2.1788217147079941E-2</v>
      </c>
      <c r="C18" s="340">
        <v>-0.1008413776185213</v>
      </c>
      <c r="D18" s="340">
        <v>-0.10839785796111423</v>
      </c>
      <c r="E18" s="194"/>
      <c r="F18" s="103" t="s">
        <v>101</v>
      </c>
      <c r="G18" s="339">
        <v>0.14435329776165315</v>
      </c>
      <c r="H18" s="339">
        <v>2.9061783814405828E-2</v>
      </c>
      <c r="I18" s="339">
        <v>-5.9693203109304149E-2</v>
      </c>
      <c r="J18" s="11"/>
      <c r="M18" s="194"/>
    </row>
    <row r="19" spans="1:13" ht="18" customHeight="1">
      <c r="A19" s="103" t="s">
        <v>223</v>
      </c>
      <c r="B19" s="338">
        <v>-2.5603811366912529E-2</v>
      </c>
      <c r="C19" s="338">
        <v>-1.8294952396298636E-2</v>
      </c>
      <c r="D19" s="338">
        <v>-2.6338271027697036E-2</v>
      </c>
      <c r="F19" s="103" t="s">
        <v>210</v>
      </c>
      <c r="G19" s="337">
        <v>0.20095764709370401</v>
      </c>
      <c r="H19" s="337">
        <v>0.18118858075992184</v>
      </c>
      <c r="I19" s="337">
        <v>-7.1324583022869259E-2</v>
      </c>
      <c r="J19" s="11"/>
      <c r="M19" s="194"/>
    </row>
    <row r="20" spans="1:13" ht="18" customHeight="1" thickBot="1">
      <c r="A20" s="554" t="s">
        <v>224</v>
      </c>
      <c r="B20" s="272" t="s">
        <v>225</v>
      </c>
      <c r="C20" s="272" t="s">
        <v>225</v>
      </c>
      <c r="D20" s="272" t="s">
        <v>225</v>
      </c>
      <c r="F20" s="554" t="s">
        <v>224</v>
      </c>
      <c r="G20" s="272" t="s">
        <v>225</v>
      </c>
      <c r="H20" s="272" t="s">
        <v>225</v>
      </c>
      <c r="I20" s="272" t="s">
        <v>225</v>
      </c>
      <c r="J20" s="11"/>
      <c r="M20" s="194"/>
    </row>
    <row r="21" spans="1:13">
      <c r="A21" s="37" t="s">
        <v>296</v>
      </c>
      <c r="B21" s="36"/>
      <c r="C21" s="36"/>
      <c r="H21" s="11"/>
      <c r="I21" s="11"/>
      <c r="J21" s="11"/>
      <c r="K21" s="11"/>
      <c r="L21" s="11"/>
    </row>
    <row r="22" spans="1:13">
      <c r="A22" s="37" t="s">
        <v>295</v>
      </c>
      <c r="H22" s="11"/>
      <c r="I22" s="11"/>
      <c r="J22" s="11"/>
      <c r="K22" s="11"/>
      <c r="L22" s="11"/>
    </row>
    <row r="23" spans="1:13">
      <c r="A23" s="37" t="s">
        <v>209</v>
      </c>
      <c r="H23" s="11"/>
      <c r="I23" s="11"/>
      <c r="J23" s="11"/>
      <c r="K23" s="11"/>
      <c r="L23" s="11"/>
    </row>
    <row r="24" spans="1:13" ht="13.8" thickBot="1"/>
    <row r="25" spans="1:13" ht="16.2" thickBot="1">
      <c r="A25" s="78" t="s">
        <v>226</v>
      </c>
      <c r="B25" s="33" t="s">
        <v>49</v>
      </c>
    </row>
    <row r="26" spans="1:13" hidden="1" outlineLevel="1">
      <c r="A26" s="615" t="s">
        <v>216</v>
      </c>
      <c r="B26" s="409">
        <v>0.36595230981472215</v>
      </c>
    </row>
    <row r="27" spans="1:13" hidden="1" outlineLevel="1">
      <c r="A27" s="103" t="s">
        <v>210</v>
      </c>
      <c r="B27" s="341">
        <v>0.18118858075992184</v>
      </c>
      <c r="D27" s="105"/>
    </row>
    <row r="28" spans="1:13" hidden="1" outlineLevel="1">
      <c r="A28" s="615" t="s">
        <v>215</v>
      </c>
      <c r="B28" s="338">
        <v>0.1737347120179995</v>
      </c>
    </row>
    <row r="29" spans="1:13" hidden="1" outlineLevel="1">
      <c r="A29" s="103" t="s">
        <v>214</v>
      </c>
      <c r="B29" s="340">
        <v>0.16886371932373145</v>
      </c>
    </row>
    <row r="30" spans="1:13" hidden="1" outlineLevel="1">
      <c r="A30" s="615" t="s">
        <v>213</v>
      </c>
      <c r="B30" s="338">
        <v>0.14563413646125056</v>
      </c>
    </row>
    <row r="31" spans="1:13" hidden="1" outlineLevel="1">
      <c r="A31" s="104" t="s">
        <v>212</v>
      </c>
      <c r="B31" s="338">
        <v>0.11984447465167358</v>
      </c>
    </row>
    <row r="32" spans="1:13" hidden="1" outlineLevel="1">
      <c r="A32" s="103" t="s">
        <v>102</v>
      </c>
      <c r="B32" s="335">
        <v>0.10014462275593261</v>
      </c>
    </row>
    <row r="33" spans="1:2" hidden="1" outlineLevel="1">
      <c r="A33" s="103" t="s">
        <v>228</v>
      </c>
      <c r="B33" s="338">
        <v>6.4106929990569217E-2</v>
      </c>
    </row>
    <row r="34" spans="1:2" hidden="1" outlineLevel="1">
      <c r="A34" s="103" t="s">
        <v>217</v>
      </c>
      <c r="B34" s="335">
        <v>5.480034630656605E-2</v>
      </c>
    </row>
    <row r="35" spans="1:2" hidden="1" outlineLevel="1">
      <c r="A35" s="103" t="s">
        <v>218</v>
      </c>
      <c r="B35" s="335">
        <v>5.357631553658937E-2</v>
      </c>
    </row>
    <row r="36" spans="1:2" hidden="1" outlineLevel="1">
      <c r="A36" s="103" t="s">
        <v>101</v>
      </c>
      <c r="B36" s="335">
        <v>2.9061783814405828E-2</v>
      </c>
    </row>
    <row r="37" spans="1:2" hidden="1" outlineLevel="1">
      <c r="A37" s="103" t="s">
        <v>229</v>
      </c>
      <c r="B37" s="340">
        <v>2.0639834881321928E-3</v>
      </c>
    </row>
    <row r="38" spans="1:2" hidden="1" outlineLevel="1">
      <c r="A38" s="103" t="s">
        <v>211</v>
      </c>
      <c r="B38" s="340">
        <v>-3.4482758620689724E-3</v>
      </c>
    </row>
    <row r="39" spans="1:2" hidden="1" outlineLevel="1">
      <c r="A39" s="103" t="s">
        <v>223</v>
      </c>
      <c r="B39" s="336">
        <v>-1.8294952396298636E-2</v>
      </c>
    </row>
    <row r="40" spans="1:2" hidden="1" outlineLevel="1">
      <c r="A40" s="103" t="s">
        <v>221</v>
      </c>
      <c r="B40" s="339">
        <v>-2.9199280556199025E-2</v>
      </c>
    </row>
    <row r="41" spans="1:2" hidden="1" outlineLevel="1">
      <c r="A41" s="103" t="s">
        <v>178</v>
      </c>
      <c r="B41" s="510">
        <v>-5.6783188948750007E-2</v>
      </c>
    </row>
    <row r="42" spans="1:2" ht="13.8" hidden="1" outlineLevel="1" thickBot="1">
      <c r="A42" s="554" t="s">
        <v>230</v>
      </c>
      <c r="B42" s="555">
        <v>-0.1008413776185213</v>
      </c>
    </row>
    <row r="43" spans="1:2" ht="13.8" collapsed="1" thickBot="1"/>
    <row r="44" spans="1:2" ht="16.2" thickBot="1">
      <c r="A44" s="78" t="s">
        <v>226</v>
      </c>
      <c r="B44" s="68" t="s">
        <v>50</v>
      </c>
    </row>
    <row r="45" spans="1:2" hidden="1" outlineLevel="1">
      <c r="A45" s="630" t="s">
        <v>216</v>
      </c>
      <c r="B45" s="631">
        <v>0.43410888070102049</v>
      </c>
    </row>
    <row r="46" spans="1:2" hidden="1" outlineLevel="1">
      <c r="A46" s="104" t="s">
        <v>213</v>
      </c>
      <c r="B46" s="342">
        <v>0.30909033152271648</v>
      </c>
    </row>
    <row r="47" spans="1:2" hidden="1" outlineLevel="1">
      <c r="A47" s="103" t="s">
        <v>215</v>
      </c>
      <c r="B47" s="340">
        <v>0.30155858298468052</v>
      </c>
    </row>
    <row r="48" spans="1:2" hidden="1" outlineLevel="1">
      <c r="A48" s="103" t="s">
        <v>214</v>
      </c>
      <c r="B48" s="338">
        <v>0.23588924711947312</v>
      </c>
    </row>
    <row r="49" spans="1:2" hidden="1" outlineLevel="1">
      <c r="A49" s="103" t="s">
        <v>217</v>
      </c>
      <c r="B49" s="338">
        <v>0.21362156615767547</v>
      </c>
    </row>
    <row r="50" spans="1:2" hidden="1" outlineLevel="1">
      <c r="A50" s="103" t="s">
        <v>102</v>
      </c>
      <c r="B50" s="337">
        <v>0.1690220101982538</v>
      </c>
    </row>
    <row r="51" spans="1:2" hidden="1" outlineLevel="1">
      <c r="A51" s="103" t="s">
        <v>219</v>
      </c>
      <c r="B51" s="338">
        <v>7.8777963773596804E-2</v>
      </c>
    </row>
    <row r="52" spans="1:2" hidden="1" outlineLevel="1">
      <c r="A52" s="104" t="s">
        <v>218</v>
      </c>
      <c r="B52" s="339">
        <v>6.0077177021847117E-2</v>
      </c>
    </row>
    <row r="53" spans="1:2" hidden="1" outlineLevel="1">
      <c r="A53" s="103" t="s">
        <v>212</v>
      </c>
      <c r="B53" s="337">
        <v>3.568435671029313E-2</v>
      </c>
    </row>
    <row r="54" spans="1:2" hidden="1" outlineLevel="1">
      <c r="A54" s="104" t="s">
        <v>220</v>
      </c>
      <c r="B54" s="339">
        <v>1.7345750873108301E-2</v>
      </c>
    </row>
    <row r="55" spans="1:2" hidden="1" outlineLevel="1">
      <c r="A55" s="103" t="s">
        <v>221</v>
      </c>
      <c r="B55" s="632">
        <v>-1.2250908570573538E-3</v>
      </c>
    </row>
    <row r="56" spans="1:2" hidden="1" outlineLevel="1">
      <c r="A56" s="103" t="s">
        <v>178</v>
      </c>
      <c r="B56" s="338">
        <v>-6.9101838827771989E-3</v>
      </c>
    </row>
    <row r="57" spans="1:2" hidden="1" outlineLevel="1">
      <c r="A57" s="103" t="s">
        <v>223</v>
      </c>
      <c r="B57" s="337">
        <v>-2.6338271027697036E-2</v>
      </c>
    </row>
    <row r="58" spans="1:2" hidden="1" outlineLevel="1">
      <c r="A58" s="103" t="s">
        <v>101</v>
      </c>
      <c r="B58" s="335">
        <v>-5.9693203109304149E-2</v>
      </c>
    </row>
    <row r="59" spans="1:2" hidden="1" outlineLevel="1">
      <c r="A59" s="103" t="s">
        <v>210</v>
      </c>
      <c r="B59" s="338">
        <v>-7.1324583022869259E-2</v>
      </c>
    </row>
    <row r="60" spans="1:2" hidden="1" outlineLevel="1">
      <c r="A60" s="103" t="s">
        <v>222</v>
      </c>
      <c r="B60" s="338">
        <v>-0.10839785796111423</v>
      </c>
    </row>
    <row r="61" spans="1:2" ht="13.8" hidden="1" outlineLevel="1" thickBot="1">
      <c r="A61" s="554" t="s">
        <v>211</v>
      </c>
      <c r="B61" s="555">
        <v>-0.20332790859875782</v>
      </c>
    </row>
    <row r="62" spans="1:2" collapsed="1"/>
  </sheetData>
  <sortState ref="A45:B61">
    <sortCondition descending="1" ref="B45:B61"/>
  </sortState>
  <mergeCells count="1">
    <mergeCell ref="A1:XFD1"/>
  </mergeCells>
  <phoneticPr fontId="0" type="noConversion"/>
  <pageMargins left="0.75" right="0.75" top="1" bottom="1" header="0.5" footer="0.5"/>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6"/>
  <sheetViews>
    <sheetView tabSelected="1" zoomScale="85" zoomScaleNormal="85" workbookViewId="0">
      <selection sqref="A1:XFD1"/>
    </sheetView>
  </sheetViews>
  <sheetFormatPr defaultColWidth="9.109375" defaultRowHeight="13.2" outlineLevelRow="1"/>
  <cols>
    <col min="1" max="6" width="13.5546875" style="110" customWidth="1"/>
    <col min="7" max="7" width="12.33203125" style="110" customWidth="1"/>
    <col min="8" max="8" width="16" style="110" customWidth="1"/>
    <col min="9" max="11" width="13.5546875" style="110" customWidth="1"/>
    <col min="12" max="12" width="17.33203125" style="110" customWidth="1"/>
    <col min="13" max="13" width="10.44140625" style="110" customWidth="1"/>
    <col min="14" max="14" width="14.33203125" style="110" customWidth="1"/>
    <col min="15" max="15" width="12" style="110" customWidth="1"/>
    <col min="16" max="16" width="10" style="110" bestFit="1" customWidth="1"/>
    <col min="17" max="16384" width="9.109375" style="110"/>
  </cols>
  <sheetData>
    <row r="1" spans="1:6" s="711" customFormat="1" ht="23.25" customHeight="1">
      <c r="A1" s="711" t="s">
        <v>231</v>
      </c>
    </row>
    <row r="2" spans="1:6" s="298" customFormat="1" ht="7.5" customHeight="1"/>
    <row r="3" spans="1:6" ht="17.25" customHeight="1" thickBot="1">
      <c r="A3" s="725" t="s">
        <v>233</v>
      </c>
      <c r="B3" s="725"/>
      <c r="C3" s="725"/>
      <c r="D3" s="725"/>
      <c r="E3" s="725"/>
      <c r="F3" s="725"/>
    </row>
    <row r="4" spans="1:6" ht="27" customHeight="1" outlineLevel="1" thickBot="1">
      <c r="A4" s="485" t="s">
        <v>232</v>
      </c>
      <c r="B4" s="486">
        <v>42643</v>
      </c>
      <c r="C4" s="108">
        <v>42551</v>
      </c>
      <c r="D4" s="487">
        <v>42643</v>
      </c>
      <c r="E4" s="488" t="s">
        <v>134</v>
      </c>
      <c r="F4" s="109" t="s">
        <v>73</v>
      </c>
    </row>
    <row r="5" spans="1:6" ht="15" customHeight="1" outlineLevel="1">
      <c r="A5" s="111" t="s">
        <v>236</v>
      </c>
      <c r="B5" s="489">
        <v>42</v>
      </c>
      <c r="C5" s="112">
        <v>38</v>
      </c>
      <c r="D5" s="490">
        <v>37</v>
      </c>
      <c r="E5" s="491">
        <f>D5/C5-1</f>
        <v>-2.6315789473684181E-2</v>
      </c>
      <c r="F5" s="310">
        <f>D5/B5-1</f>
        <v>-0.11904761904761907</v>
      </c>
    </row>
    <row r="6" spans="1:6" ht="15" customHeight="1" outlineLevel="1">
      <c r="A6" s="113" t="s">
        <v>237</v>
      </c>
      <c r="B6" s="492">
        <v>8</v>
      </c>
      <c r="C6" s="114">
        <v>6</v>
      </c>
      <c r="D6" s="493">
        <v>6</v>
      </c>
      <c r="E6" s="494">
        <f>D6/C6-1</f>
        <v>0</v>
      </c>
      <c r="F6" s="311">
        <f>D6/B6-1</f>
        <v>-0.25</v>
      </c>
    </row>
    <row r="7" spans="1:6" ht="15" customHeight="1" outlineLevel="1">
      <c r="A7" s="113" t="s">
        <v>238</v>
      </c>
      <c r="B7" s="492">
        <v>7</v>
      </c>
      <c r="C7" s="114">
        <v>7</v>
      </c>
      <c r="D7" s="493">
        <v>6</v>
      </c>
      <c r="E7" s="494">
        <f>D7/C7-1</f>
        <v>-0.1428571428571429</v>
      </c>
      <c r="F7" s="311">
        <f>D7/B7-1</f>
        <v>-0.1428571428571429</v>
      </c>
    </row>
    <row r="8" spans="1:6" ht="15" customHeight="1" outlineLevel="1" thickBot="1">
      <c r="A8" s="115" t="s">
        <v>88</v>
      </c>
      <c r="B8" s="495">
        <v>45</v>
      </c>
      <c r="C8" s="116">
        <v>40</v>
      </c>
      <c r="D8" s="496">
        <v>39</v>
      </c>
      <c r="E8" s="497">
        <f>D8/C8-1</f>
        <v>-2.5000000000000022E-2</v>
      </c>
      <c r="F8" s="312">
        <f>D8/B8-1</f>
        <v>-0.1333333333333333</v>
      </c>
    </row>
    <row r="9" spans="1:6" ht="25.5" customHeight="1" outlineLevel="1">
      <c r="A9" s="726" t="s">
        <v>239</v>
      </c>
      <c r="B9" s="726"/>
      <c r="C9" s="726"/>
      <c r="D9" s="726"/>
      <c r="E9" s="726"/>
      <c r="F9" s="726"/>
    </row>
    <row r="10" spans="1:6" ht="15.6">
      <c r="A10" s="313"/>
    </row>
    <row r="11" spans="1:6" s="299" customFormat="1" ht="14.4" thickBot="1">
      <c r="A11" s="727" t="s">
        <v>263</v>
      </c>
      <c r="B11" s="727"/>
      <c r="C11" s="727"/>
      <c r="D11" s="727"/>
      <c r="E11" s="727"/>
      <c r="F11" s="727"/>
    </row>
    <row r="12" spans="1:6" ht="27" customHeight="1" outlineLevel="1" thickBot="1">
      <c r="A12" s="485" t="s">
        <v>232</v>
      </c>
      <c r="B12" s="486">
        <v>42643</v>
      </c>
      <c r="C12" s="108">
        <v>42551</v>
      </c>
      <c r="D12" s="487">
        <v>42643</v>
      </c>
      <c r="E12" s="488" t="s">
        <v>235</v>
      </c>
      <c r="F12" s="109" t="s">
        <v>234</v>
      </c>
    </row>
    <row r="13" spans="1:6" ht="15" customHeight="1" outlineLevel="1">
      <c r="A13" s="111" t="s">
        <v>236</v>
      </c>
      <c r="B13" s="489">
        <v>57</v>
      </c>
      <c r="C13" s="112">
        <v>52</v>
      </c>
      <c r="D13" s="498">
        <v>50</v>
      </c>
      <c r="E13" s="491">
        <f>D13/C13-1</f>
        <v>-3.8461538461538436E-2</v>
      </c>
      <c r="F13" s="310">
        <f>D13/B13-1</f>
        <v>-0.1228070175438597</v>
      </c>
    </row>
    <row r="14" spans="1:6" ht="15" customHeight="1" outlineLevel="1">
      <c r="A14" s="113" t="s">
        <v>237</v>
      </c>
      <c r="B14" s="492">
        <v>8</v>
      </c>
      <c r="C14" s="114">
        <v>7</v>
      </c>
      <c r="D14" s="499">
        <v>7</v>
      </c>
      <c r="E14" s="494">
        <f>D14/C14-1</f>
        <v>0</v>
      </c>
      <c r="F14" s="311">
        <f>D14/B14-1</f>
        <v>-0.125</v>
      </c>
    </row>
    <row r="15" spans="1:6" ht="15" customHeight="1" outlineLevel="1">
      <c r="A15" s="113" t="s">
        <v>238</v>
      </c>
      <c r="B15" s="492">
        <v>6</v>
      </c>
      <c r="C15" s="114">
        <v>6</v>
      </c>
      <c r="D15" s="500">
        <v>6</v>
      </c>
      <c r="E15" s="494">
        <f>D15/C15-1</f>
        <v>0</v>
      </c>
      <c r="F15" s="311">
        <f>D15/B15-1</f>
        <v>0</v>
      </c>
    </row>
    <row r="16" spans="1:6" ht="15" customHeight="1" outlineLevel="1" thickBot="1">
      <c r="A16" s="115" t="s">
        <v>88</v>
      </c>
      <c r="B16" s="495">
        <v>71</v>
      </c>
      <c r="C16" s="116">
        <f>SUM(C13:C15)</f>
        <v>65</v>
      </c>
      <c r="D16" s="496">
        <f>SUM(D13:D15)</f>
        <v>63</v>
      </c>
      <c r="E16" s="497">
        <f>D16/C16-1</f>
        <v>-3.0769230769230771E-2</v>
      </c>
      <c r="F16" s="312">
        <f>D16/B16-1</f>
        <v>-0.11267605633802813</v>
      </c>
    </row>
    <row r="17" spans="1:12" ht="15" customHeight="1" outlineLevel="1">
      <c r="A17" s="726" t="s">
        <v>240</v>
      </c>
      <c r="B17" s="726"/>
      <c r="C17" s="726"/>
      <c r="D17" s="726"/>
      <c r="E17" s="726"/>
      <c r="F17" s="726"/>
    </row>
    <row r="18" spans="1:12" s="300" customFormat="1"/>
    <row r="19" spans="1:12" s="299" customFormat="1" ht="14.4" thickBot="1">
      <c r="A19" s="728" t="s">
        <v>241</v>
      </c>
      <c r="B19" s="728"/>
      <c r="C19" s="728"/>
      <c r="D19" s="728"/>
      <c r="E19" s="728"/>
      <c r="F19" s="728"/>
      <c r="G19" s="728"/>
      <c r="H19" s="728"/>
      <c r="I19" s="728"/>
      <c r="J19" s="728"/>
      <c r="K19" s="728"/>
      <c r="L19" s="728"/>
    </row>
    <row r="20" spans="1:12" ht="17.25" customHeight="1" outlineLevel="1" thickBot="1">
      <c r="A20" s="721" t="s">
        <v>232</v>
      </c>
      <c r="B20" s="723">
        <v>42277</v>
      </c>
      <c r="C20" s="724"/>
      <c r="D20" s="714">
        <v>42551</v>
      </c>
      <c r="E20" s="715"/>
      <c r="F20" s="714">
        <v>42643</v>
      </c>
      <c r="G20" s="715"/>
      <c r="H20" s="716" t="s">
        <v>244</v>
      </c>
      <c r="I20" s="712" t="s">
        <v>73</v>
      </c>
      <c r="J20" s="712" t="s">
        <v>247</v>
      </c>
      <c r="K20" s="712" t="s">
        <v>245</v>
      </c>
      <c r="L20" s="712" t="s">
        <v>246</v>
      </c>
    </row>
    <row r="21" spans="1:12" ht="66" customHeight="1" outlineLevel="1" thickBot="1">
      <c r="A21" s="722"/>
      <c r="B21" s="117" t="s">
        <v>242</v>
      </c>
      <c r="C21" s="617" t="s">
        <v>243</v>
      </c>
      <c r="D21" s="117" t="s">
        <v>242</v>
      </c>
      <c r="E21" s="617" t="s">
        <v>243</v>
      </c>
      <c r="F21" s="117" t="s">
        <v>242</v>
      </c>
      <c r="G21" s="617" t="s">
        <v>243</v>
      </c>
      <c r="H21" s="716"/>
      <c r="I21" s="713"/>
      <c r="J21" s="713"/>
      <c r="K21" s="713"/>
      <c r="L21" s="713"/>
    </row>
    <row r="22" spans="1:12" ht="15" customHeight="1" outlineLevel="1">
      <c r="A22" s="111" t="s">
        <v>236</v>
      </c>
      <c r="B22" s="501">
        <v>624842834.00989997</v>
      </c>
      <c r="C22" s="112">
        <v>57</v>
      </c>
      <c r="D22" s="118">
        <v>712511343.34799993</v>
      </c>
      <c r="E22" s="490">
        <v>52</v>
      </c>
      <c r="F22" s="118">
        <v>750149376.73599994</v>
      </c>
      <c r="G22" s="490">
        <v>50</v>
      </c>
      <c r="H22" s="502">
        <f>F22/D22-1</f>
        <v>5.2824469026898191E-2</v>
      </c>
      <c r="I22" s="127">
        <f>F22/B22-1</f>
        <v>0.20054089749569659</v>
      </c>
      <c r="J22" s="501">
        <f>F22-D22</f>
        <v>37638033.388000011</v>
      </c>
      <c r="K22" s="503">
        <f>F22-B22</f>
        <v>125306542.72609997</v>
      </c>
      <c r="L22" s="463">
        <f>F22/G22</f>
        <v>15002987.534719998</v>
      </c>
    </row>
    <row r="23" spans="1:12" ht="15" customHeight="1" outlineLevel="1">
      <c r="A23" s="113" t="s">
        <v>237</v>
      </c>
      <c r="B23" s="504">
        <v>139456488.26550001</v>
      </c>
      <c r="C23" s="114">
        <v>8</v>
      </c>
      <c r="D23" s="119">
        <v>158788765.34479997</v>
      </c>
      <c r="E23" s="493">
        <v>6</v>
      </c>
      <c r="F23" s="119">
        <v>167086482.22679999</v>
      </c>
      <c r="G23" s="493">
        <v>7</v>
      </c>
      <c r="H23" s="502">
        <f>F23/D23-1</f>
        <v>5.2256322189936144E-2</v>
      </c>
      <c r="I23" s="127">
        <f>F23/B23-1</f>
        <v>0.19812627081715606</v>
      </c>
      <c r="J23" s="504">
        <f>F23-D23</f>
        <v>8297716.8820000291</v>
      </c>
      <c r="K23" s="505">
        <f>F23-B23</f>
        <v>27629993.961299986</v>
      </c>
      <c r="L23" s="463">
        <f>F23/G23</f>
        <v>23869497.460971426</v>
      </c>
    </row>
    <row r="24" spans="1:12" ht="15" customHeight="1" outlineLevel="1">
      <c r="A24" s="113" t="s">
        <v>238</v>
      </c>
      <c r="B24" s="504">
        <v>110440016.3725</v>
      </c>
      <c r="C24" s="114">
        <v>6</v>
      </c>
      <c r="D24" s="119">
        <v>111008427.2797</v>
      </c>
      <c r="E24" s="493">
        <v>6</v>
      </c>
      <c r="F24" s="119">
        <v>111873914.73060001</v>
      </c>
      <c r="G24" s="493">
        <v>6</v>
      </c>
      <c r="H24" s="502">
        <f>F24/D24-1</f>
        <v>7.796592313836781E-3</v>
      </c>
      <c r="I24" s="127">
        <f>F24/B24-1</f>
        <v>1.2983503671926799E-2</v>
      </c>
      <c r="J24" s="504">
        <f>F24-D24</f>
        <v>865487.45090001822</v>
      </c>
      <c r="K24" s="505">
        <f>F24-B24</f>
        <v>1433898.3581000119</v>
      </c>
      <c r="L24" s="463">
        <f>F24/G24</f>
        <v>18645652.455100004</v>
      </c>
    </row>
    <row r="25" spans="1:12" ht="15" customHeight="1" outlineLevel="1" thickBot="1">
      <c r="A25" s="115" t="s">
        <v>88</v>
      </c>
      <c r="B25" s="506">
        <f t="shared" ref="B25:G25" si="0">SUM(B22:B24)</f>
        <v>874739338.64789987</v>
      </c>
      <c r="C25" s="315">
        <f t="shared" si="0"/>
        <v>71</v>
      </c>
      <c r="D25" s="315">
        <f>SUM(D22:D24)</f>
        <v>982308535.97249997</v>
      </c>
      <c r="E25" s="507">
        <f>SUM(E22:E24)</f>
        <v>64</v>
      </c>
      <c r="F25" s="315">
        <f t="shared" si="0"/>
        <v>1029109773.6933999</v>
      </c>
      <c r="G25" s="507">
        <f t="shared" si="0"/>
        <v>63</v>
      </c>
      <c r="H25" s="508">
        <f>F25/D25-1</f>
        <v>4.7644132171330567E-2</v>
      </c>
      <c r="I25" s="317">
        <f>F25/B25-1</f>
        <v>0.17647592628463826</v>
      </c>
      <c r="J25" s="506">
        <f>F25-D25</f>
        <v>46801237.72089994</v>
      </c>
      <c r="K25" s="507">
        <f>F25-B25</f>
        <v>154370435.04550004</v>
      </c>
      <c r="L25" s="509">
        <f>F25/G25</f>
        <v>16335075.772911109</v>
      </c>
    </row>
    <row r="26" spans="1:12" outlineLevel="1"/>
    <row r="27" spans="1:12" outlineLevel="1"/>
    <row r="28" spans="1:12" outlineLevel="1"/>
    <row r="29" spans="1:12" outlineLevel="1"/>
    <row r="30" spans="1:12" outlineLevel="1"/>
    <row r="31" spans="1:12" outlineLevel="1"/>
    <row r="32" spans="1:12" outlineLevel="1"/>
    <row r="33" spans="1:15" outlineLevel="1"/>
    <row r="34" spans="1:15" outlineLevel="1"/>
    <row r="35" spans="1:15" outlineLevel="1"/>
    <row r="36" spans="1:15" outlineLevel="1"/>
    <row r="37" spans="1:15" outlineLevel="1"/>
    <row r="38" spans="1:15" outlineLevel="1"/>
    <row r="39" spans="1:15" outlineLevel="1"/>
    <row r="40" spans="1:15" outlineLevel="1"/>
    <row r="41" spans="1:15" outlineLevel="1"/>
    <row r="42" spans="1:15" s="301" customFormat="1" ht="8.25" customHeight="1"/>
    <row r="43" spans="1:15" s="302" customFormat="1" ht="13.8">
      <c r="A43" s="719" t="s">
        <v>248</v>
      </c>
      <c r="B43" s="719"/>
      <c r="C43" s="719"/>
      <c r="D43" s="719"/>
      <c r="E43" s="719"/>
      <c r="F43" s="719"/>
    </row>
    <row r="44" spans="1:15" s="301" customFormat="1" ht="7.5" customHeight="1"/>
    <row r="45" spans="1:15" s="296" customFormat="1" ht="15" customHeight="1" thickBot="1">
      <c r="A45" s="717">
        <v>42643</v>
      </c>
      <c r="B45" s="717"/>
      <c r="C45" s="717"/>
      <c r="D45" s="717"/>
      <c r="E45" s="717"/>
      <c r="F45" s="717"/>
      <c r="H45" s="720" t="s">
        <v>250</v>
      </c>
      <c r="I45" s="720"/>
      <c r="J45" s="720"/>
      <c r="K45" s="720"/>
      <c r="L45" s="720"/>
      <c r="M45" s="720"/>
      <c r="N45" s="720"/>
      <c r="O45" s="720"/>
    </row>
    <row r="46" spans="1:15" ht="51.6" customHeight="1" outlineLevel="1" thickBot="1">
      <c r="A46" s="107" t="s">
        <v>232</v>
      </c>
      <c r="B46" s="108" t="s">
        <v>188</v>
      </c>
      <c r="C46" s="618" t="s">
        <v>291</v>
      </c>
      <c r="D46" s="108" t="s">
        <v>182</v>
      </c>
      <c r="E46" s="108" t="s">
        <v>187</v>
      </c>
      <c r="F46" s="109" t="s">
        <v>181</v>
      </c>
      <c r="H46" s="318" t="s">
        <v>301</v>
      </c>
      <c r="I46" s="109" t="s">
        <v>251</v>
      </c>
      <c r="J46" s="109" t="s">
        <v>302</v>
      </c>
      <c r="K46" s="319" t="s">
        <v>252</v>
      </c>
      <c r="L46" s="318" t="s">
        <v>300</v>
      </c>
      <c r="M46" s="109" t="s">
        <v>251</v>
      </c>
      <c r="N46" s="318" t="s">
        <v>303</v>
      </c>
      <c r="O46" s="319" t="s">
        <v>252</v>
      </c>
    </row>
    <row r="47" spans="1:15" ht="15" customHeight="1" outlineLevel="1">
      <c r="A47" s="111" t="s">
        <v>236</v>
      </c>
      <c r="B47" s="110">
        <v>356510229.4386</v>
      </c>
      <c r="C47" s="120">
        <v>336846075.51739997</v>
      </c>
      <c r="D47" s="120">
        <v>9584421.2000000011</v>
      </c>
      <c r="E47" s="120">
        <v>36208102.810000002</v>
      </c>
      <c r="F47" s="118">
        <v>11000547.77</v>
      </c>
      <c r="G47" s="121"/>
      <c r="H47" s="320">
        <f>B47-B54</f>
        <v>1430281.2850000262</v>
      </c>
      <c r="I47" s="314">
        <f>H47/B54</f>
        <v>4.0280542239499182E-3</v>
      </c>
      <c r="J47" s="120">
        <f>B47-B61</f>
        <v>40325473.496700108</v>
      </c>
      <c r="K47" s="314">
        <f>J47/B61</f>
        <v>0.12753769034997392</v>
      </c>
      <c r="L47" s="320">
        <f>C47-C54</f>
        <v>20597727.22299993</v>
      </c>
      <c r="M47" s="314">
        <f>L47/C54</f>
        <v>6.5131493442062871E-2</v>
      </c>
      <c r="N47" s="120">
        <f>C47-C61</f>
        <v>63545990.197399914</v>
      </c>
      <c r="O47" s="343">
        <f>N47/C61</f>
        <v>0.23251361273083959</v>
      </c>
    </row>
    <row r="48" spans="1:15" ht="15" customHeight="1" outlineLevel="1">
      <c r="A48" s="113" t="s">
        <v>237</v>
      </c>
      <c r="B48" s="110">
        <v>85361647.906800002</v>
      </c>
      <c r="C48" s="120">
        <v>79388210.179999992</v>
      </c>
      <c r="D48" s="120">
        <v>0</v>
      </c>
      <c r="E48" s="120">
        <v>0</v>
      </c>
      <c r="F48" s="118">
        <v>2336624.14</v>
      </c>
      <c r="G48" s="121"/>
      <c r="H48" s="320">
        <f>B48-B55</f>
        <v>3536978.5820000172</v>
      </c>
      <c r="I48" s="314">
        <f>H48/B55</f>
        <v>4.3226310734726124E-2</v>
      </c>
      <c r="J48" s="120">
        <f>B48-B62</f>
        <v>8226036.7413000017</v>
      </c>
      <c r="K48" s="314">
        <f>J48/B62</f>
        <v>0.10664382659327672</v>
      </c>
      <c r="L48" s="320">
        <f>C48-C55</f>
        <v>3844184.5100000054</v>
      </c>
      <c r="M48" s="314">
        <f>L48/C55</f>
        <v>5.0886678012006005E-2</v>
      </c>
      <c r="N48" s="120">
        <f>C48-C62</f>
        <v>17597617.479999997</v>
      </c>
      <c r="O48" s="343">
        <f>N48/C62</f>
        <v>0.28479444379888585</v>
      </c>
    </row>
    <row r="49" spans="1:15" ht="15" customHeight="1" outlineLevel="1">
      <c r="A49" s="113" t="s">
        <v>238</v>
      </c>
      <c r="B49" s="110">
        <v>77023388.790600017</v>
      </c>
      <c r="C49" s="120">
        <v>25481886.829999998</v>
      </c>
      <c r="D49" s="120">
        <v>0</v>
      </c>
      <c r="E49" s="120">
        <v>5050938.84</v>
      </c>
      <c r="F49" s="118">
        <v>4317700.2699999996</v>
      </c>
      <c r="G49" s="121"/>
      <c r="H49" s="320">
        <f>B49-B56</f>
        <v>-293102.24909996986</v>
      </c>
      <c r="I49" s="314">
        <f>H49/B56</f>
        <v>-3.7909409125857713E-3</v>
      </c>
      <c r="J49" s="120">
        <f>B49-B63</f>
        <v>-2059747.4918999821</v>
      </c>
      <c r="K49" s="314">
        <f>J49/B63</f>
        <v>-2.6045344035701523E-2</v>
      </c>
      <c r="L49" s="320">
        <f>C49-C56</f>
        <v>799687.69000000134</v>
      </c>
      <c r="M49" s="314">
        <f>L49/C56</f>
        <v>3.2399369499617504E-2</v>
      </c>
      <c r="N49" s="120">
        <f>C49-C63</f>
        <v>2975945.5799999982</v>
      </c>
      <c r="O49" s="343">
        <f>N49/C63</f>
        <v>0.13222933211024882</v>
      </c>
    </row>
    <row r="50" spans="1:15" ht="15" customHeight="1" outlineLevel="1" thickBot="1">
      <c r="A50" s="115" t="s">
        <v>88</v>
      </c>
      <c r="B50" s="116">
        <f>SUM(B47:B49)</f>
        <v>518895266.13599998</v>
      </c>
      <c r="C50" s="116">
        <f>SUM(C47:C49)</f>
        <v>441716172.52739996</v>
      </c>
      <c r="D50" s="116">
        <f>SUM(D47:D49)</f>
        <v>9584421.2000000011</v>
      </c>
      <c r="E50" s="116">
        <f>SUM(E47:E49)</f>
        <v>41259041.650000006</v>
      </c>
      <c r="F50" s="122">
        <f>SUM(F47:F49)</f>
        <v>17654872.18</v>
      </c>
      <c r="G50" s="121"/>
      <c r="H50" s="321">
        <f>B50-B57</f>
        <v>4674157.6179000139</v>
      </c>
      <c r="I50" s="316">
        <f>H50/B57</f>
        <v>9.0897816921015982E-3</v>
      </c>
      <c r="J50" s="116">
        <f>B50-B64</f>
        <v>46491762.746100128</v>
      </c>
      <c r="K50" s="316">
        <f>J50/B64</f>
        <v>9.8415364010812578E-2</v>
      </c>
      <c r="L50" s="321">
        <f>C50-C57</f>
        <v>25241599.422999918</v>
      </c>
      <c r="M50" s="316">
        <f>L50/C57</f>
        <v>6.0607780289800461E-2</v>
      </c>
      <c r="N50" s="116">
        <f>C50-C64</f>
        <v>84119553.257399917</v>
      </c>
      <c r="O50" s="344">
        <f>N50/C64</f>
        <v>0.23523587395519033</v>
      </c>
    </row>
    <row r="51" spans="1:15" s="301" customFormat="1"/>
    <row r="52" spans="1:15" s="296" customFormat="1" ht="15" customHeight="1" thickBot="1">
      <c r="A52" s="717">
        <v>42551</v>
      </c>
      <c r="B52" s="717"/>
      <c r="C52" s="717"/>
      <c r="D52" s="717"/>
      <c r="E52" s="717"/>
      <c r="F52" s="717"/>
    </row>
    <row r="53" spans="1:15" ht="27" customHeight="1" outlineLevel="1" thickBot="1">
      <c r="A53" s="107" t="s">
        <v>232</v>
      </c>
      <c r="B53" s="108" t="s">
        <v>188</v>
      </c>
      <c r="C53" s="618" t="s">
        <v>291</v>
      </c>
      <c r="D53" s="108" t="s">
        <v>182</v>
      </c>
      <c r="E53" s="108" t="s">
        <v>187</v>
      </c>
      <c r="F53" s="109" t="s">
        <v>181</v>
      </c>
    </row>
    <row r="54" spans="1:15" ht="15" customHeight="1" outlineLevel="1">
      <c r="A54" s="111" t="s">
        <v>236</v>
      </c>
      <c r="B54" s="120">
        <v>355079948.15359998</v>
      </c>
      <c r="C54" s="120">
        <v>316248348.29440004</v>
      </c>
      <c r="D54" s="120">
        <v>9215678.4300000016</v>
      </c>
      <c r="E54" s="120">
        <v>21565102.810000002</v>
      </c>
      <c r="F54" s="118">
        <v>10402265.66</v>
      </c>
    </row>
    <row r="55" spans="1:15" ht="15" customHeight="1" outlineLevel="1">
      <c r="A55" s="113" t="s">
        <v>237</v>
      </c>
      <c r="B55" s="120">
        <v>81824669.324799985</v>
      </c>
      <c r="C55" s="120">
        <v>75544025.669999987</v>
      </c>
      <c r="D55" s="120">
        <v>0</v>
      </c>
      <c r="E55" s="120">
        <v>0</v>
      </c>
      <c r="F55" s="118">
        <v>1420070.35</v>
      </c>
    </row>
    <row r="56" spans="1:15" ht="15" customHeight="1" outlineLevel="1">
      <c r="A56" s="113" t="s">
        <v>238</v>
      </c>
      <c r="B56" s="120">
        <v>77316491.039699987</v>
      </c>
      <c r="C56" s="120">
        <v>24682199.139999997</v>
      </c>
      <c r="D56" s="120">
        <v>0</v>
      </c>
      <c r="E56" s="120">
        <v>5050938.84</v>
      </c>
      <c r="F56" s="118">
        <v>3958798.26</v>
      </c>
    </row>
    <row r="57" spans="1:15" ht="15" customHeight="1" outlineLevel="1" thickBot="1">
      <c r="A57" s="115" t="s">
        <v>88</v>
      </c>
      <c r="B57" s="116">
        <f>SUM(B54:B56)</f>
        <v>514221108.51809996</v>
      </c>
      <c r="C57" s="116">
        <f>SUM(C54:C56)</f>
        <v>416474573.10440004</v>
      </c>
      <c r="D57" s="116">
        <f>SUM(D54:D56)</f>
        <v>9215678.4300000016</v>
      </c>
      <c r="E57" s="116">
        <f>SUM(E54:E56)</f>
        <v>26616041.650000002</v>
      </c>
      <c r="F57" s="122">
        <f>SUM(F54:F56)</f>
        <v>15781134.27</v>
      </c>
    </row>
    <row r="58" spans="1:15" s="303" customFormat="1" ht="11.4"/>
    <row r="59" spans="1:15" s="296" customFormat="1" ht="15" customHeight="1" thickBot="1">
      <c r="A59" s="717">
        <v>42277</v>
      </c>
      <c r="B59" s="717"/>
      <c r="C59" s="717"/>
      <c r="D59" s="717"/>
      <c r="E59" s="717"/>
      <c r="F59" s="717"/>
    </row>
    <row r="60" spans="1:15" ht="27" customHeight="1" outlineLevel="1" thickBot="1">
      <c r="A60" s="107" t="s">
        <v>232</v>
      </c>
      <c r="B60" s="108" t="s">
        <v>188</v>
      </c>
      <c r="C60" s="108" t="s">
        <v>291</v>
      </c>
      <c r="D60" s="108" t="s">
        <v>182</v>
      </c>
      <c r="E60" s="108" t="s">
        <v>187</v>
      </c>
      <c r="F60" s="109" t="s">
        <v>181</v>
      </c>
      <c r="G60" s="296"/>
    </row>
    <row r="61" spans="1:15" ht="15" customHeight="1" outlineLevel="1">
      <c r="A61" s="111" t="s">
        <v>236</v>
      </c>
      <c r="B61" s="120">
        <v>316184755.9418999</v>
      </c>
      <c r="C61" s="120">
        <v>273300085.32000005</v>
      </c>
      <c r="D61" s="120">
        <v>14091992.168</v>
      </c>
      <c r="E61" s="120">
        <v>14458250.970000001</v>
      </c>
      <c r="F61" s="118">
        <v>6807749.6099999994</v>
      </c>
      <c r="G61" s="296"/>
    </row>
    <row r="62" spans="1:15" ht="15" customHeight="1" outlineLevel="1">
      <c r="A62" s="113" t="s">
        <v>237</v>
      </c>
      <c r="B62" s="120">
        <v>77135611.1655</v>
      </c>
      <c r="C62" s="120">
        <v>61790592.699999996</v>
      </c>
      <c r="D62" s="120">
        <v>0</v>
      </c>
      <c r="E62" s="120">
        <v>0</v>
      </c>
      <c r="F62" s="118">
        <v>530284.4</v>
      </c>
      <c r="G62" s="296"/>
    </row>
    <row r="63" spans="1:15" ht="15" customHeight="1" outlineLevel="1">
      <c r="A63" s="113" t="s">
        <v>238</v>
      </c>
      <c r="B63" s="120">
        <v>79083136.282499999</v>
      </c>
      <c r="C63" s="120">
        <v>22505941.25</v>
      </c>
      <c r="D63" s="120">
        <v>0</v>
      </c>
      <c r="E63" s="120">
        <v>5050938.84</v>
      </c>
      <c r="F63" s="118">
        <v>3800000</v>
      </c>
      <c r="G63" s="296"/>
    </row>
    <row r="64" spans="1:15" ht="15" customHeight="1" outlineLevel="1" thickBot="1">
      <c r="A64" s="115" t="s">
        <v>88</v>
      </c>
      <c r="B64" s="116">
        <f>SUM(B61:B63)</f>
        <v>472403503.38989985</v>
      </c>
      <c r="C64" s="116">
        <f>SUM(C61:C63)</f>
        <v>357596619.27000004</v>
      </c>
      <c r="D64" s="116">
        <f>SUM(D61:D63)</f>
        <v>14091992.168</v>
      </c>
      <c r="E64" s="116">
        <f>SUM(E61:E63)</f>
        <v>19509189.810000002</v>
      </c>
      <c r="F64" s="122">
        <f>SUM(F61:F63)</f>
        <v>11138034.01</v>
      </c>
      <c r="G64" s="296"/>
    </row>
    <row r="65" spans="1:9" s="303" customFormat="1" ht="11.4"/>
    <row r="66" spans="1:9" s="297" customFormat="1" ht="15" customHeight="1">
      <c r="A66" s="718" t="s">
        <v>249</v>
      </c>
      <c r="B66" s="718"/>
      <c r="C66" s="718"/>
      <c r="D66" s="718"/>
      <c r="E66" s="718"/>
      <c r="F66" s="718"/>
      <c r="G66" s="718"/>
      <c r="H66" s="718"/>
      <c r="I66" s="718"/>
    </row>
    <row r="67" spans="1:9" outlineLevel="1"/>
    <row r="68" spans="1:9" outlineLevel="1"/>
    <row r="69" spans="1:9" outlineLevel="1"/>
    <row r="70" spans="1:9" outlineLevel="1"/>
    <row r="71" spans="1:9" outlineLevel="1"/>
    <row r="72" spans="1:9" outlineLevel="1"/>
    <row r="73" spans="1:9" outlineLevel="1"/>
    <row r="74" spans="1:9" outlineLevel="1"/>
    <row r="75" spans="1:9" outlineLevel="1"/>
    <row r="76" spans="1:9" outlineLevel="1"/>
    <row r="77" spans="1:9" outlineLevel="1"/>
    <row r="78" spans="1:9" outlineLevel="1"/>
    <row r="79" spans="1:9" outlineLevel="1"/>
    <row r="80" spans="1:9"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spans="1:10" outlineLevel="1"/>
    <row r="98" spans="1:10" outlineLevel="1"/>
    <row r="99" spans="1:10" outlineLevel="1"/>
    <row r="100" spans="1:10" s="297" customFormat="1" ht="15" customHeight="1">
      <c r="A100" s="709" t="s">
        <v>299</v>
      </c>
      <c r="B100" s="709"/>
      <c r="C100" s="709"/>
      <c r="D100" s="709"/>
      <c r="E100" s="709"/>
      <c r="F100" s="709"/>
      <c r="G100" s="709"/>
      <c r="H100" s="709"/>
      <c r="I100" s="709"/>
      <c r="J100" s="709"/>
    </row>
    <row r="101" spans="1:10" s="296" customFormat="1" ht="15" customHeight="1">
      <c r="A101" s="710">
        <f>A45</f>
        <v>42643</v>
      </c>
      <c r="B101" s="710"/>
      <c r="C101" s="710"/>
      <c r="D101" s="710"/>
      <c r="E101" s="710"/>
      <c r="F101" s="710"/>
      <c r="G101" s="710"/>
      <c r="H101" s="710"/>
      <c r="I101" s="710"/>
      <c r="J101" s="710"/>
    </row>
    <row r="102" spans="1:10" outlineLevel="1"/>
    <row r="103" spans="1:10" outlineLevel="1"/>
    <row r="104" spans="1:10" outlineLevel="1"/>
    <row r="105" spans="1:10" outlineLevel="1"/>
    <row r="106" spans="1:10" outlineLevel="1"/>
    <row r="107" spans="1:10" outlineLevel="1"/>
    <row r="108" spans="1:10" outlineLevel="1"/>
    <row r="109" spans="1:10" outlineLevel="1"/>
    <row r="110" spans="1:10" outlineLevel="1"/>
    <row r="111" spans="1:10" outlineLevel="1"/>
    <row r="112" spans="1:10" outlineLevel="1"/>
    <row r="113" outlineLevel="1"/>
    <row r="114" outlineLevel="1"/>
    <row r="115" outlineLevel="1"/>
    <row r="116" outlineLevel="1"/>
    <row r="117" outlineLevel="1"/>
    <row r="118" outlineLevel="1"/>
    <row r="119" outlineLevel="1"/>
    <row r="120" outlineLevel="1"/>
    <row r="121" outlineLevel="1"/>
    <row r="122" outlineLevel="1"/>
    <row r="123" outlineLevel="1"/>
    <row r="124" outlineLevel="1"/>
    <row r="125" outlineLevel="1"/>
    <row r="126" outlineLevel="1"/>
    <row r="127" outlineLevel="1"/>
    <row r="128" outlineLevel="1"/>
    <row r="129" spans="1:7" outlineLevel="1"/>
    <row r="130" spans="1:7" outlineLevel="1"/>
    <row r="131" spans="1:7" outlineLevel="1"/>
    <row r="132" spans="1:7" outlineLevel="1"/>
    <row r="133" spans="1:7" outlineLevel="1"/>
    <row r="134" spans="1:7" ht="13.8" outlineLevel="1" thickBot="1"/>
    <row r="135" spans="1:7" ht="24.6" outlineLevel="1" thickBot="1">
      <c r="A135" s="107" t="s">
        <v>298</v>
      </c>
      <c r="B135" s="107" t="s">
        <v>236</v>
      </c>
      <c r="C135" s="107" t="s">
        <v>237</v>
      </c>
      <c r="D135" s="107" t="s">
        <v>238</v>
      </c>
    </row>
    <row r="136" spans="1:7" ht="27" customHeight="1" outlineLevel="1">
      <c r="A136" s="113" t="s">
        <v>291</v>
      </c>
      <c r="B136" s="120">
        <v>336846075.51739997</v>
      </c>
      <c r="C136" s="120">
        <v>79388210.179999992</v>
      </c>
      <c r="D136" s="120">
        <v>25481886.829999998</v>
      </c>
    </row>
    <row r="137" spans="1:7" ht="27" customHeight="1" outlineLevel="1">
      <c r="A137" s="113" t="s">
        <v>182</v>
      </c>
      <c r="B137" s="120">
        <v>9584421.2000000011</v>
      </c>
      <c r="C137" s="120">
        <v>0</v>
      </c>
      <c r="D137" s="120">
        <v>0</v>
      </c>
    </row>
    <row r="138" spans="1:7" ht="27" customHeight="1" outlineLevel="1">
      <c r="A138" s="111" t="s">
        <v>187</v>
      </c>
      <c r="B138" s="120">
        <v>36208102.810000002</v>
      </c>
      <c r="C138" s="120">
        <v>0</v>
      </c>
      <c r="D138" s="120">
        <v>5050938.84</v>
      </c>
    </row>
    <row r="139" spans="1:7" ht="27" customHeight="1" outlineLevel="1">
      <c r="A139" s="123" t="s">
        <v>181</v>
      </c>
      <c r="B139" s="118">
        <v>11000547.77</v>
      </c>
      <c r="C139" s="118">
        <v>2336624.14</v>
      </c>
      <c r="D139" s="118">
        <v>4317700.2699999996</v>
      </c>
    </row>
    <row r="140" spans="1:7" ht="27" customHeight="1" outlineLevel="1">
      <c r="A140" s="124" t="s">
        <v>184</v>
      </c>
      <c r="B140" s="125">
        <v>4798379.7315999996</v>
      </c>
      <c r="C140" s="125">
        <v>23772.3838</v>
      </c>
      <c r="D140" s="126">
        <v>11409460.3672</v>
      </c>
      <c r="E140" s="121"/>
    </row>
    <row r="141" spans="1:7" ht="27" customHeight="1" outlineLevel="1">
      <c r="A141" s="113" t="s">
        <v>185</v>
      </c>
      <c r="B141" s="120">
        <v>32562081.835799988</v>
      </c>
      <c r="C141" s="120">
        <v>4190320.003</v>
      </c>
      <c r="D141" s="118">
        <v>34188083.063000008</v>
      </c>
      <c r="E141" s="121"/>
    </row>
    <row r="142" spans="1:7" ht="27" customHeight="1" outlineLevel="1">
      <c r="A142" s="113" t="s">
        <v>192</v>
      </c>
      <c r="B142" s="120">
        <v>0</v>
      </c>
      <c r="C142" s="120">
        <v>0</v>
      </c>
      <c r="D142" s="118">
        <v>0</v>
      </c>
      <c r="E142" s="121"/>
    </row>
    <row r="143" spans="1:7" ht="40.5" customHeight="1" outlineLevel="1">
      <c r="A143" s="113" t="s">
        <v>297</v>
      </c>
      <c r="B143" s="120">
        <v>319149767.87120003</v>
      </c>
      <c r="C143" s="120">
        <v>81147555.519999996</v>
      </c>
      <c r="D143" s="118">
        <v>31425845.360400002</v>
      </c>
      <c r="E143" s="121"/>
    </row>
    <row r="144" spans="1:7" ht="27" customHeight="1" outlineLevel="1" thickBot="1">
      <c r="A144" s="115" t="s">
        <v>188</v>
      </c>
      <c r="B144" s="116">
        <f>SUM(B140:B143)</f>
        <v>356510229.4386</v>
      </c>
      <c r="C144" s="116">
        <f>SUM(C140:C143)</f>
        <v>85361647.906800002</v>
      </c>
      <c r="D144" s="122">
        <f>SUM(D140:D143)</f>
        <v>77023388.790600017</v>
      </c>
      <c r="E144" s="542"/>
      <c r="F144" s="542"/>
      <c r="G144" s="542"/>
    </row>
    <row r="145" spans="2:6" outlineLevel="1">
      <c r="B145" s="323">
        <f>B144/B146</f>
        <v>0.47525231706493393</v>
      </c>
      <c r="C145" s="323">
        <f>C144/C146</f>
        <v>0.51088302757449722</v>
      </c>
      <c r="D145" s="323">
        <f>D144/D146</f>
        <v>0.68848389703781765</v>
      </c>
    </row>
    <row r="146" spans="2:6" outlineLevel="1">
      <c r="B146" s="322">
        <f>SUM(B136:B143)</f>
        <v>750149376.73599994</v>
      </c>
      <c r="C146" s="322">
        <f>SUM(C136:C143)</f>
        <v>167086482.22679999</v>
      </c>
      <c r="D146" s="322">
        <f>SUM(D136:D143)</f>
        <v>111873914.73060001</v>
      </c>
      <c r="E146" s="121"/>
      <c r="F146" s="121"/>
    </row>
  </sheetData>
  <mergeCells count="23">
    <mergeCell ref="A20:A21"/>
    <mergeCell ref="B20:C20"/>
    <mergeCell ref="A3:F3"/>
    <mergeCell ref="A9:F9"/>
    <mergeCell ref="A11:F11"/>
    <mergeCell ref="A17:F17"/>
    <mergeCell ref="A19:L19"/>
    <mergeCell ref="A100:J100"/>
    <mergeCell ref="A101:J101"/>
    <mergeCell ref="A1:XFD1"/>
    <mergeCell ref="I20:I21"/>
    <mergeCell ref="J20:J21"/>
    <mergeCell ref="K20:K21"/>
    <mergeCell ref="L20:L21"/>
    <mergeCell ref="D20:E20"/>
    <mergeCell ref="F20:G20"/>
    <mergeCell ref="H20:H21"/>
    <mergeCell ref="A52:F52"/>
    <mergeCell ref="A59:F59"/>
    <mergeCell ref="A66:I66"/>
    <mergeCell ref="A43:F43"/>
    <mergeCell ref="A45:F45"/>
    <mergeCell ref="H45:O45"/>
  </mergeCells>
  <pageMargins left="0.17" right="0.17" top="0.5" bottom="0.51" header="0.5" footer="0.5"/>
  <pageSetup paperSize="9" orientation="portrait"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1"/>
  <sheetViews>
    <sheetView zoomScale="85" zoomScaleNormal="85" workbookViewId="0">
      <selection activeCell="H2" sqref="H2"/>
    </sheetView>
  </sheetViews>
  <sheetFormatPr defaultColWidth="9.109375" defaultRowHeight="13.2" outlineLevelCol="1"/>
  <cols>
    <col min="1" max="1" width="12" style="110" customWidth="1"/>
    <col min="2" max="3" width="14.109375" style="110" customWidth="1"/>
    <col min="4" max="4" width="11.5546875" style="110" customWidth="1"/>
    <col min="5" max="5" width="12.44140625" style="110" customWidth="1"/>
    <col min="6" max="6" width="12.5546875" style="110" customWidth="1" outlineLevel="1"/>
    <col min="7" max="7" width="12" style="110" customWidth="1"/>
    <col min="8" max="8" width="11.109375" style="110" customWidth="1"/>
    <col min="9" max="9" width="11.109375" style="110" bestFit="1" customWidth="1"/>
    <col min="10" max="10" width="10.109375" style="110" bestFit="1" customWidth="1"/>
    <col min="11" max="12" width="11.109375" style="110" bestFit="1" customWidth="1"/>
    <col min="13" max="16384" width="9.109375" style="110"/>
  </cols>
  <sheetData>
    <row r="1" spans="1:7" s="729" customFormat="1" ht="25.5" customHeight="1" thickBot="1">
      <c r="A1" s="729" t="s">
        <v>253</v>
      </c>
    </row>
    <row r="2" spans="1:7" ht="25.2" customHeight="1" thickBot="1">
      <c r="A2" s="721"/>
      <c r="B2" s="730" t="s">
        <v>256</v>
      </c>
      <c r="C2" s="730" t="s">
        <v>257</v>
      </c>
      <c r="D2" s="730" t="s">
        <v>258</v>
      </c>
      <c r="E2" s="731" t="s">
        <v>259</v>
      </c>
      <c r="F2" s="731"/>
      <c r="G2" s="731"/>
    </row>
    <row r="3" spans="1:7" ht="25.2" customHeight="1" thickBot="1">
      <c r="A3" s="722"/>
      <c r="B3" s="730"/>
      <c r="C3" s="730"/>
      <c r="D3" s="730"/>
      <c r="E3" s="616" t="s">
        <v>260</v>
      </c>
      <c r="F3" s="616" t="s">
        <v>261</v>
      </c>
      <c r="G3" s="616" t="s">
        <v>262</v>
      </c>
    </row>
    <row r="4" spans="1:7" s="195" customFormat="1" ht="18.75" customHeight="1">
      <c r="A4" s="228" t="s">
        <v>160</v>
      </c>
      <c r="B4" s="464">
        <v>3</v>
      </c>
      <c r="C4" s="464">
        <v>5</v>
      </c>
      <c r="D4" s="465">
        <v>30.329109199999998</v>
      </c>
      <c r="E4" s="466" t="s">
        <v>29</v>
      </c>
      <c r="F4" s="466" t="s">
        <v>29</v>
      </c>
      <c r="G4" s="466" t="s">
        <v>29</v>
      </c>
    </row>
    <row r="5" spans="1:7" s="195" customFormat="1" ht="18.75" customHeight="1">
      <c r="A5" s="228" t="s">
        <v>161</v>
      </c>
      <c r="B5" s="324">
        <v>3</v>
      </c>
      <c r="C5" s="324">
        <v>5</v>
      </c>
      <c r="D5" s="325">
        <v>32.768714280000005</v>
      </c>
      <c r="E5" s="326">
        <f>D5/D4-1</f>
        <v>8.0437742629117848E-2</v>
      </c>
      <c r="F5" s="326" t="s">
        <v>29</v>
      </c>
      <c r="G5" s="326" t="s">
        <v>29</v>
      </c>
    </row>
    <row r="6" spans="1:7" s="195" customFormat="1" ht="18.75" customHeight="1">
      <c r="A6" s="228" t="s">
        <v>162</v>
      </c>
      <c r="B6" s="324">
        <v>2</v>
      </c>
      <c r="C6" s="324">
        <v>5</v>
      </c>
      <c r="D6" s="325">
        <v>33.496347230000005</v>
      </c>
      <c r="E6" s="326">
        <f>D6/D5-1</f>
        <v>2.2205111368806429E-2</v>
      </c>
      <c r="F6" s="326">
        <f>D6/$D$5-1</f>
        <v>2.2205111368806429E-2</v>
      </c>
      <c r="G6" s="326" t="s">
        <v>29</v>
      </c>
    </row>
    <row r="7" spans="1:7" s="195" customFormat="1" ht="18.75" customHeight="1">
      <c r="A7" s="228" t="s">
        <v>47</v>
      </c>
      <c r="B7" s="324">
        <v>3</v>
      </c>
      <c r="C7" s="324">
        <v>7</v>
      </c>
      <c r="D7" s="325">
        <v>48.467840840000001</v>
      </c>
      <c r="E7" s="326">
        <f>D7/D6-1</f>
        <v>0.44695899248952209</v>
      </c>
      <c r="F7" s="326">
        <f>D7/$D$5-1</f>
        <v>0.47908887806384803</v>
      </c>
      <c r="G7" s="326" t="s">
        <v>29</v>
      </c>
    </row>
    <row r="8" spans="1:7" s="195" customFormat="1" ht="18.75" customHeight="1" thickBot="1">
      <c r="A8" s="228" t="s">
        <v>48</v>
      </c>
      <c r="B8" s="410">
        <v>3</v>
      </c>
      <c r="C8" s="410">
        <v>7</v>
      </c>
      <c r="D8" s="411">
        <v>51.256715999999997</v>
      </c>
      <c r="E8" s="412">
        <f>D8/D7-1</f>
        <v>5.7540734467758092E-2</v>
      </c>
      <c r="F8" s="412">
        <f>D8/$D$5-1</f>
        <v>0.56419673845073404</v>
      </c>
      <c r="G8" s="412">
        <f>D8/D4-1</f>
        <v>0.69001719311953957</v>
      </c>
    </row>
    <row r="9" spans="1:7" s="195" customFormat="1" ht="13.5" customHeight="1">
      <c r="A9" s="196" t="s">
        <v>254</v>
      </c>
    </row>
    <row r="10" spans="1:7" ht="13.5" customHeight="1">
      <c r="A10" s="128" t="s">
        <v>255</v>
      </c>
    </row>
    <row r="11" spans="1:7" ht="13.5" customHeight="1">
      <c r="A11" s="129" t="s">
        <v>32</v>
      </c>
    </row>
  </sheetData>
  <mergeCells count="6">
    <mergeCell ref="A1:XFD1"/>
    <mergeCell ref="B2:B3"/>
    <mergeCell ref="A2:A3"/>
    <mergeCell ref="C2:C3"/>
    <mergeCell ref="D2:D3"/>
    <mergeCell ref="E2:G2"/>
  </mergeCells>
  <phoneticPr fontId="62" type="noConversion"/>
  <hyperlinks>
    <hyperlink ref="A11" r:id="rId1"/>
  </hyperlinks>
  <pageMargins left="0.75" right="0.75" top="1" bottom="1" header="0.5" footer="0.5"/>
  <pageSetup paperSize="9" orientation="portrait" verticalDpi="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0"/>
  <sheetViews>
    <sheetView zoomScale="85" zoomScaleNormal="85" workbookViewId="0">
      <selection sqref="A1:XFD1"/>
    </sheetView>
  </sheetViews>
  <sheetFormatPr defaultColWidth="9.109375" defaultRowHeight="13.2" outlineLevelRow="1"/>
  <cols>
    <col min="1" max="1" width="78.109375" style="353" customWidth="1"/>
    <col min="2" max="4" width="11" style="353" customWidth="1"/>
    <col min="5" max="6" width="10.6640625" style="353" customWidth="1"/>
    <col min="7" max="16384" width="9.109375" style="353"/>
  </cols>
  <sheetData>
    <row r="1" spans="1:6" s="635" customFormat="1" ht="27" customHeight="1" thickBot="1">
      <c r="A1" s="634" t="s">
        <v>70</v>
      </c>
      <c r="B1" s="634"/>
      <c r="C1" s="634"/>
      <c r="D1" s="634"/>
    </row>
    <row r="2" spans="1:6" ht="45" customHeight="1" thickBot="1">
      <c r="A2" s="81" t="s">
        <v>71</v>
      </c>
      <c r="B2" s="350" t="s">
        <v>72</v>
      </c>
      <c r="C2" s="351" t="s">
        <v>265</v>
      </c>
      <c r="D2" s="351" t="s">
        <v>264</v>
      </c>
      <c r="E2" s="352" t="s">
        <v>74</v>
      </c>
      <c r="F2" s="352" t="s">
        <v>73</v>
      </c>
    </row>
    <row r="3" spans="1:6" ht="16.5" customHeight="1">
      <c r="A3" s="354" t="s">
        <v>75</v>
      </c>
      <c r="B3" s="441">
        <v>2199</v>
      </c>
      <c r="C3" s="355">
        <v>2008</v>
      </c>
      <c r="D3" s="355">
        <v>1800</v>
      </c>
      <c r="E3" s="571">
        <f>D3/C3-1</f>
        <v>-0.10358565737051795</v>
      </c>
      <c r="F3" s="571">
        <f>D3/B3-1</f>
        <v>-0.18144611186903137</v>
      </c>
    </row>
    <row r="4" spans="1:6" ht="16.5" customHeight="1">
      <c r="A4" s="356" t="s">
        <v>76</v>
      </c>
      <c r="B4" s="357">
        <v>578</v>
      </c>
      <c r="C4" s="357">
        <v>334</v>
      </c>
      <c r="D4" s="357">
        <v>314</v>
      </c>
      <c r="E4" s="572">
        <f t="shared" ref="E4:E9" si="0">D4/C4-1</f>
        <v>-5.9880239520958112E-2</v>
      </c>
      <c r="F4" s="572">
        <f t="shared" ref="F4:F9" si="1">D4/B4-1</f>
        <v>-0.45674740484429066</v>
      </c>
    </row>
    <row r="5" spans="1:6" ht="16.5" customHeight="1">
      <c r="A5" s="602" t="s">
        <v>77</v>
      </c>
      <c r="B5" s="358">
        <v>264</v>
      </c>
      <c r="C5" s="358">
        <v>279</v>
      </c>
      <c r="D5" s="358">
        <v>279</v>
      </c>
      <c r="E5" s="516">
        <f t="shared" si="0"/>
        <v>0</v>
      </c>
      <c r="F5" s="578">
        <f t="shared" si="1"/>
        <v>5.6818181818181879E-2</v>
      </c>
    </row>
    <row r="6" spans="1:6" ht="16.5" hidden="1" customHeight="1" outlineLevel="1">
      <c r="A6" s="359" t="s">
        <v>40</v>
      </c>
      <c r="B6" s="360">
        <f>B5/$B$4</f>
        <v>0.45674740484429066</v>
      </c>
      <c r="C6" s="360">
        <f>C5/$C$4</f>
        <v>0.83532934131736525</v>
      </c>
      <c r="D6" s="360">
        <f>D5/$D$4</f>
        <v>0.88853503184713378</v>
      </c>
      <c r="E6" s="361">
        <f>D6/C6-1</f>
        <v>6.3694267515923553E-2</v>
      </c>
      <c r="F6" s="361">
        <f>D6/B6-1</f>
        <v>0.94535321366531555</v>
      </c>
    </row>
    <row r="7" spans="1:6" ht="16.5" customHeight="1" collapsed="1">
      <c r="A7" s="362" t="s">
        <v>78</v>
      </c>
      <c r="B7" s="363">
        <v>62</v>
      </c>
      <c r="C7" s="363">
        <v>13</v>
      </c>
      <c r="D7" s="363">
        <v>9</v>
      </c>
      <c r="E7" s="573">
        <f t="shared" si="0"/>
        <v>-0.30769230769230771</v>
      </c>
      <c r="F7" s="573">
        <f t="shared" si="1"/>
        <v>-0.85483870967741937</v>
      </c>
    </row>
    <row r="8" spans="1:6" ht="16.5" hidden="1" customHeight="1" outlineLevel="1">
      <c r="A8" s="359" t="s">
        <v>40</v>
      </c>
      <c r="B8" s="360">
        <f>B7/$B$4</f>
        <v>0.10726643598615918</v>
      </c>
      <c r="C8" s="360">
        <f>C7/$C$4</f>
        <v>3.8922155688622756E-2</v>
      </c>
      <c r="D8" s="360">
        <f>D7/$D$4</f>
        <v>2.8662420382165606E-2</v>
      </c>
      <c r="E8" s="574">
        <f t="shared" si="0"/>
        <v>-0.26359627633512983</v>
      </c>
      <c r="F8" s="574">
        <f t="shared" si="1"/>
        <v>-0.73279227450174644</v>
      </c>
    </row>
    <row r="9" spans="1:6" ht="16.5" customHeight="1" collapsed="1">
      <c r="A9" s="362" t="s">
        <v>79</v>
      </c>
      <c r="B9" s="423">
        <v>130</v>
      </c>
      <c r="C9" s="423">
        <v>39</v>
      </c>
      <c r="D9" s="423">
        <v>25</v>
      </c>
      <c r="E9" s="573">
        <f t="shared" si="0"/>
        <v>-0.35897435897435892</v>
      </c>
      <c r="F9" s="573">
        <f t="shared" si="1"/>
        <v>-0.80769230769230771</v>
      </c>
    </row>
    <row r="10" spans="1:6" ht="16.5" hidden="1" customHeight="1" outlineLevel="1">
      <c r="A10" s="359" t="s">
        <v>40</v>
      </c>
      <c r="B10" s="360">
        <f>B9/$B$4</f>
        <v>0.22491349480968859</v>
      </c>
      <c r="C10" s="360">
        <f>C9/$C$4</f>
        <v>0.11676646706586827</v>
      </c>
      <c r="D10" s="360">
        <f>D9/$D$4</f>
        <v>7.9617834394904455E-2</v>
      </c>
      <c r="E10" s="574">
        <f>D10/C10-1</f>
        <v>-0.31814470031030551</v>
      </c>
      <c r="F10" s="574">
        <f>D10/B10-1</f>
        <v>-0.64600685938265556</v>
      </c>
    </row>
    <row r="11" spans="1:6" ht="16.5" customHeight="1" collapsed="1">
      <c r="A11" s="362" t="s">
        <v>80</v>
      </c>
      <c r="B11" s="363">
        <v>2</v>
      </c>
      <c r="C11" s="363">
        <v>1</v>
      </c>
      <c r="D11" s="363">
        <v>1</v>
      </c>
      <c r="E11" s="361" t="s">
        <v>41</v>
      </c>
      <c r="F11" s="574">
        <f>D11/B11-1</f>
        <v>-0.5</v>
      </c>
    </row>
    <row r="12" spans="1:6" ht="16.5" hidden="1" customHeight="1" outlineLevel="1">
      <c r="A12" s="359" t="s">
        <v>40</v>
      </c>
      <c r="B12" s="360">
        <f>B11/$B$4</f>
        <v>3.4602076124567475E-3</v>
      </c>
      <c r="C12" s="360">
        <f>C11/$C$4</f>
        <v>2.9940119760479044E-3</v>
      </c>
      <c r="D12" s="360">
        <f>D11/$D$4</f>
        <v>3.1847133757961785E-3</v>
      </c>
      <c r="E12" s="361" t="s">
        <v>41</v>
      </c>
      <c r="F12" s="574">
        <f>D12/B12-1</f>
        <v>-7.9617834394904441E-2</v>
      </c>
    </row>
    <row r="13" spans="1:6" ht="16.5" customHeight="1" collapsed="1">
      <c r="A13" s="362" t="s">
        <v>81</v>
      </c>
      <c r="B13" s="363">
        <v>69</v>
      </c>
      <c r="C13" s="363">
        <v>1</v>
      </c>
      <c r="D13" s="363">
        <v>0</v>
      </c>
      <c r="E13" s="574">
        <f>D13/C13-1</f>
        <v>-1</v>
      </c>
      <c r="F13" s="574">
        <f>D13/B13-1</f>
        <v>-1</v>
      </c>
    </row>
    <row r="14" spans="1:6" ht="16.5" hidden="1" customHeight="1" outlineLevel="1">
      <c r="A14" s="359" t="s">
        <v>40</v>
      </c>
      <c r="B14" s="360">
        <f>B13/$B$4</f>
        <v>0.11937716262975778</v>
      </c>
      <c r="C14" s="360">
        <f>C13/$C$4</f>
        <v>2.9940119760479044E-3</v>
      </c>
      <c r="D14" s="360">
        <f>D13/$D$4</f>
        <v>0</v>
      </c>
      <c r="E14" s="574">
        <f>D14/C14-1</f>
        <v>-1</v>
      </c>
      <c r="F14" s="361" t="s">
        <v>43</v>
      </c>
    </row>
    <row r="15" spans="1:6" ht="16.5" hidden="1" customHeight="1" outlineLevel="1">
      <c r="A15" s="364"/>
      <c r="B15" s="365">
        <f>SUM(B6,B8,B10,B12,B14)</f>
        <v>0.91176470588235303</v>
      </c>
      <c r="C15" s="365">
        <f>SUM(C6,C8,C10,C12,C14)</f>
        <v>0.99700598802395202</v>
      </c>
      <c r="D15" s="365">
        <f>SUM(D6,D8,D10,D12,D14)</f>
        <v>1</v>
      </c>
      <c r="E15" s="366" t="s">
        <v>41</v>
      </c>
      <c r="F15" s="366" t="s">
        <v>41</v>
      </c>
    </row>
    <row r="16" spans="1:6" ht="16.5" customHeight="1" collapsed="1">
      <c r="A16" s="367" t="s">
        <v>82</v>
      </c>
      <c r="B16" s="368">
        <v>48219.85</v>
      </c>
      <c r="C16" s="368">
        <v>61542</v>
      </c>
      <c r="D16" s="368">
        <v>59167.78</v>
      </c>
      <c r="E16" s="575">
        <f>D16/C16-1</f>
        <v>-3.8578856715738907E-2</v>
      </c>
      <c r="F16" s="579">
        <f>D16/B16-1</f>
        <v>0.22704197545201832</v>
      </c>
    </row>
    <row r="17" spans="1:6" ht="16.5" customHeight="1">
      <c r="A17" s="369" t="s">
        <v>77</v>
      </c>
      <c r="B17" s="370">
        <v>37142.959999999999</v>
      </c>
      <c r="C17" s="370">
        <v>58272.799999999996</v>
      </c>
      <c r="D17" s="370">
        <v>54681.79</v>
      </c>
      <c r="E17" s="576">
        <f>D17/C17-1</f>
        <v>-6.1624119657884946E-2</v>
      </c>
      <c r="F17" s="578">
        <f t="shared" ref="F17:F22" si="2">D17/B17-1</f>
        <v>0.47219796160564487</v>
      </c>
    </row>
    <row r="18" spans="1:6" ht="16.5" hidden="1" customHeight="1" outlineLevel="1">
      <c r="A18" s="359" t="s">
        <v>40</v>
      </c>
      <c r="B18" s="360">
        <f>B17/$B$16</f>
        <v>0.77028360726962031</v>
      </c>
      <c r="C18" s="360">
        <f>C17/$C$16</f>
        <v>0.9468785544831172</v>
      </c>
      <c r="D18" s="360">
        <f>D17/$D$16</f>
        <v>0.92418187736636392</v>
      </c>
      <c r="E18" s="574">
        <f t="shared" ref="E18:E29" si="3">D18/C18-1</f>
        <v>-2.3969998062890907E-2</v>
      </c>
      <c r="F18" s="580">
        <f t="shared" si="2"/>
        <v>0.19979429478222688</v>
      </c>
    </row>
    <row r="19" spans="1:6" ht="16.5" customHeight="1" collapsed="1">
      <c r="A19" s="362" t="s">
        <v>78</v>
      </c>
      <c r="B19" s="371">
        <v>1096.8699999999999</v>
      </c>
      <c r="C19" s="371">
        <v>395.89</v>
      </c>
      <c r="D19" s="371">
        <v>593.64</v>
      </c>
      <c r="E19" s="580">
        <f t="shared" si="3"/>
        <v>0.49950743893505778</v>
      </c>
      <c r="F19" s="573">
        <f t="shared" si="2"/>
        <v>-0.45878727652319784</v>
      </c>
    </row>
    <row r="20" spans="1:6" ht="16.5" hidden="1" customHeight="1" outlineLevel="1">
      <c r="A20" s="359" t="s">
        <v>40</v>
      </c>
      <c r="B20" s="360">
        <f>B19/$B$16</f>
        <v>2.2747271092713892E-2</v>
      </c>
      <c r="C20" s="360">
        <f>C19/$C$16</f>
        <v>6.4328426115498353E-3</v>
      </c>
      <c r="D20" s="360">
        <f>D19/$D$16</f>
        <v>1.0033163319631055E-2</v>
      </c>
      <c r="E20" s="580">
        <f t="shared" si="3"/>
        <v>0.55967803434472829</v>
      </c>
      <c r="F20" s="574">
        <f t="shared" si="2"/>
        <v>-0.55892892476035305</v>
      </c>
    </row>
    <row r="21" spans="1:6" ht="16.5" customHeight="1" collapsed="1">
      <c r="A21" s="362" t="s">
        <v>79</v>
      </c>
      <c r="B21" s="371">
        <v>3549.13</v>
      </c>
      <c r="C21" s="371">
        <v>1796.83</v>
      </c>
      <c r="D21" s="371">
        <v>3274.67</v>
      </c>
      <c r="E21" s="580">
        <f t="shared" si="3"/>
        <v>0.82247068448322902</v>
      </c>
      <c r="F21" s="573">
        <f t="shared" si="2"/>
        <v>-7.7331627751026311E-2</v>
      </c>
    </row>
    <row r="22" spans="1:6" ht="16.5" hidden="1" customHeight="1" outlineLevel="1">
      <c r="A22" s="359" t="s">
        <v>40</v>
      </c>
      <c r="B22" s="360">
        <f>B21/$B$16</f>
        <v>7.3603090843293792E-2</v>
      </c>
      <c r="C22" s="360">
        <f>C21/$C$16</f>
        <v>2.9196808683500698E-2</v>
      </c>
      <c r="D22" s="360">
        <f>D21/$D$16</f>
        <v>5.5345493780567738E-2</v>
      </c>
      <c r="E22" s="580">
        <f t="shared" si="3"/>
        <v>0.89560079598164544</v>
      </c>
      <c r="F22" s="574">
        <f t="shared" si="2"/>
        <v>-0.24805476038496499</v>
      </c>
    </row>
    <row r="23" spans="1:6" ht="16.5" customHeight="1" collapsed="1">
      <c r="A23" s="362" t="s">
        <v>81</v>
      </c>
      <c r="B23" s="371">
        <v>4649.9500000000007</v>
      </c>
      <c r="C23" s="371">
        <v>626.35</v>
      </c>
      <c r="D23" s="371">
        <v>0</v>
      </c>
      <c r="E23" s="574">
        <f t="shared" si="3"/>
        <v>-1</v>
      </c>
      <c r="F23" s="361" t="s">
        <v>43</v>
      </c>
    </row>
    <row r="24" spans="1:6" ht="16.5" hidden="1" customHeight="1" outlineLevel="1">
      <c r="A24" s="359" t="s">
        <v>40</v>
      </c>
      <c r="B24" s="360">
        <f>B23/$B$16</f>
        <v>9.6432278408165956E-2</v>
      </c>
      <c r="C24" s="360">
        <f>C23/$C$16</f>
        <v>1.0177602287868449E-2</v>
      </c>
      <c r="D24" s="360">
        <f>D23/$D$16</f>
        <v>0</v>
      </c>
      <c r="E24" s="574">
        <f t="shared" si="3"/>
        <v>-1</v>
      </c>
      <c r="F24" s="361" t="s">
        <v>43</v>
      </c>
    </row>
    <row r="25" spans="1:6" ht="16.5" customHeight="1" collapsed="1">
      <c r="A25" s="362" t="s">
        <v>83</v>
      </c>
      <c r="B25" s="371">
        <v>314.23</v>
      </c>
      <c r="C25" s="371">
        <v>23.53</v>
      </c>
      <c r="D25" s="371">
        <v>26.37</v>
      </c>
      <c r="E25" s="580">
        <f t="shared" si="3"/>
        <v>0.1206969825754356</v>
      </c>
      <c r="F25" s="573">
        <f>D25/B25-1</f>
        <v>-0.91608057792063136</v>
      </c>
    </row>
    <row r="26" spans="1:6" ht="16.5" hidden="1" customHeight="1" outlineLevel="1">
      <c r="A26" s="359" t="s">
        <v>40</v>
      </c>
      <c r="B26" s="360">
        <f>B25/$B$16</f>
        <v>6.5166108977941662E-3</v>
      </c>
      <c r="C26" s="360">
        <f>C25/$C$16</f>
        <v>3.8234051542036335E-4</v>
      </c>
      <c r="D26" s="360">
        <f>D25/$D$16</f>
        <v>4.4568175449543658E-4</v>
      </c>
      <c r="E26" s="580">
        <f t="shared" si="3"/>
        <v>0.16566708606706992</v>
      </c>
      <c r="F26" s="574">
        <f>D26/B26-1</f>
        <v>-0.93160835264135577</v>
      </c>
    </row>
    <row r="27" spans="1:6" ht="16.5" customHeight="1" collapsed="1" thickBot="1">
      <c r="A27" s="372" t="s">
        <v>84</v>
      </c>
      <c r="B27" s="373">
        <v>1274.19</v>
      </c>
      <c r="C27" s="373">
        <v>263.31</v>
      </c>
      <c r="D27" s="373">
        <v>396.70000000000005</v>
      </c>
      <c r="E27" s="581">
        <f t="shared" si="3"/>
        <v>0.50658919144734349</v>
      </c>
      <c r="F27" s="577">
        <f>D27/B27-1</f>
        <v>-0.6886649557758262</v>
      </c>
    </row>
    <row r="28" spans="1:6" ht="16.5" hidden="1" customHeight="1" outlineLevel="1">
      <c r="A28" s="359" t="s">
        <v>40</v>
      </c>
      <c r="B28" s="374">
        <f>B27/$B$16</f>
        <v>2.6424594850460965E-2</v>
      </c>
      <c r="C28" s="360">
        <f>C27/$C$16</f>
        <v>4.2785414838646778E-3</v>
      </c>
      <c r="D28" s="374">
        <f>D27/$D$16</f>
        <v>6.704662571419784E-3</v>
      </c>
      <c r="E28" s="583">
        <f t="shared" si="3"/>
        <v>0.56704395568081867</v>
      </c>
      <c r="F28" s="582">
        <f>D28/B28-1</f>
        <v>-0.74627188763490826</v>
      </c>
    </row>
    <row r="29" spans="1:6" ht="13.8" hidden="1" outlineLevel="1" thickBot="1">
      <c r="A29" s="375"/>
      <c r="B29" s="422">
        <f>SUM(B18,B20,B22,B24,B26,B28)</f>
        <v>0.9960074533620491</v>
      </c>
      <c r="C29" s="422">
        <f>SUM(C18,C20,C22,C24,C26,C28)</f>
        <v>0.99734669006532128</v>
      </c>
      <c r="D29" s="422">
        <f>SUM(D18,D20,D22,D24,D26,D28)</f>
        <v>0.99671087879247799</v>
      </c>
      <c r="E29" s="585">
        <f t="shared" si="3"/>
        <v>-6.3750276526375327E-4</v>
      </c>
      <c r="F29" s="584">
        <f>D29/B29-1</f>
        <v>7.062451471164799E-4</v>
      </c>
    </row>
    <row r="30" spans="1:6" collapsed="1">
      <c r="A30" s="376"/>
      <c r="B30" s="376"/>
      <c r="C30" s="376"/>
      <c r="D30" s="376"/>
    </row>
  </sheetData>
  <mergeCells count="1">
    <mergeCell ref="A1:XFD1"/>
  </mergeCells>
  <phoneticPr fontId="76"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sheetPr>
  <dimension ref="A1:N38"/>
  <sheetViews>
    <sheetView zoomScale="85" zoomScaleNormal="85" workbookViewId="0">
      <pane ySplit="2" topLeftCell="A3" activePane="bottomLeft" state="frozen"/>
      <selection sqref="A1:IV1"/>
      <selection pane="bottomLeft" sqref="A1:XFD1"/>
    </sheetView>
  </sheetViews>
  <sheetFormatPr defaultColWidth="9.109375" defaultRowHeight="13.2" outlineLevelRow="1"/>
  <cols>
    <col min="1" max="1" width="17.77734375" style="6" customWidth="1"/>
    <col min="2" max="2" width="25.5546875" style="1" customWidth="1"/>
    <col min="3" max="3" width="39.44140625" style="1" customWidth="1"/>
    <col min="4" max="4" width="2.109375" style="1" customWidth="1"/>
    <col min="5" max="5" width="10.5546875" style="1" customWidth="1"/>
    <col min="6" max="6" width="9.109375" style="1"/>
    <col min="7" max="7" width="8.88671875" style="1" customWidth="1"/>
    <col min="8" max="8" width="9.109375" style="1"/>
    <col min="9" max="9" width="11.33203125" style="1" customWidth="1"/>
    <col min="10" max="10" width="11.5546875" style="1" customWidth="1"/>
    <col min="11" max="13" width="9.109375" style="1"/>
    <col min="14" max="14" width="10.44140625" style="1" bestFit="1" customWidth="1"/>
    <col min="15" max="16384" width="9.109375" style="1"/>
  </cols>
  <sheetData>
    <row r="1" spans="1:14" s="637" customFormat="1" ht="24" customHeight="1" thickBot="1">
      <c r="A1" s="636" t="s">
        <v>85</v>
      </c>
      <c r="B1" s="636"/>
      <c r="C1" s="636"/>
      <c r="D1" s="636"/>
      <c r="E1" s="636"/>
      <c r="F1" s="636"/>
      <c r="G1" s="636"/>
      <c r="H1" s="636"/>
      <c r="I1" s="636"/>
      <c r="J1" s="636"/>
      <c r="K1" s="636"/>
      <c r="L1" s="636"/>
      <c r="M1" s="636"/>
      <c r="N1" s="636"/>
    </row>
    <row r="2" spans="1:14" ht="28.5" customHeight="1" thickBot="1">
      <c r="A2" s="27"/>
      <c r="B2" s="32" t="s">
        <v>122</v>
      </c>
      <c r="C2" s="603" t="s">
        <v>266</v>
      </c>
      <c r="D2" s="61"/>
    </row>
    <row r="3" spans="1:14" ht="15" hidden="1" customHeight="1" outlineLevel="1">
      <c r="A3" s="131">
        <v>39447</v>
      </c>
      <c r="B3" s="132">
        <v>334</v>
      </c>
      <c r="C3" s="133">
        <v>2.5</v>
      </c>
      <c r="D3" s="3"/>
      <c r="E3" s="39"/>
    </row>
    <row r="4" spans="1:14" ht="15" hidden="1" customHeight="1" outlineLevel="1">
      <c r="A4" s="134">
        <v>39538</v>
      </c>
      <c r="B4" s="135">
        <v>356</v>
      </c>
      <c r="C4" s="136">
        <v>2.8</v>
      </c>
      <c r="D4" s="3"/>
      <c r="E4" s="39"/>
    </row>
    <row r="5" spans="1:14" ht="15" hidden="1" customHeight="1" outlineLevel="1">
      <c r="A5" s="473">
        <v>39629</v>
      </c>
      <c r="B5" s="474">
        <v>394</v>
      </c>
      <c r="C5" s="475">
        <v>2.8</v>
      </c>
      <c r="D5" s="3"/>
      <c r="E5" s="39"/>
    </row>
    <row r="6" spans="1:14" ht="15" customHeight="1" collapsed="1">
      <c r="A6" s="473">
        <v>39721</v>
      </c>
      <c r="B6" s="474">
        <v>404</v>
      </c>
      <c r="C6" s="476">
        <v>2.87</v>
      </c>
      <c r="D6" s="4"/>
      <c r="E6" s="39"/>
    </row>
    <row r="7" spans="1:14" ht="15" hidden="1" customHeight="1" outlineLevel="1">
      <c r="A7" s="473">
        <v>39813</v>
      </c>
      <c r="B7" s="474">
        <v>409</v>
      </c>
      <c r="C7" s="476">
        <v>3.04</v>
      </c>
      <c r="D7" s="4"/>
      <c r="E7" s="39"/>
    </row>
    <row r="8" spans="1:14" ht="15" hidden="1" customHeight="1" outlineLevel="1">
      <c r="A8" s="473">
        <v>39903</v>
      </c>
      <c r="B8" s="474">
        <v>409</v>
      </c>
      <c r="C8" s="476">
        <v>3.09</v>
      </c>
      <c r="D8" s="4"/>
      <c r="E8" s="39"/>
    </row>
    <row r="9" spans="1:14" ht="15" hidden="1" customHeight="1" outlineLevel="1">
      <c r="A9" s="473">
        <v>39994</v>
      </c>
      <c r="B9" s="474">
        <v>397</v>
      </c>
      <c r="C9" s="476">
        <v>3.17</v>
      </c>
      <c r="D9" s="4"/>
      <c r="E9" s="39"/>
    </row>
    <row r="10" spans="1:14" ht="15" customHeight="1" collapsed="1">
      <c r="A10" s="473">
        <v>40086</v>
      </c>
      <c r="B10" s="474">
        <v>391</v>
      </c>
      <c r="C10" s="476">
        <v>3.2</v>
      </c>
      <c r="D10" s="4"/>
      <c r="E10" s="39"/>
    </row>
    <row r="11" spans="1:14" ht="15" hidden="1" customHeight="1" outlineLevel="1">
      <c r="A11" s="473">
        <v>40178</v>
      </c>
      <c r="B11" s="474">
        <v>380</v>
      </c>
      <c r="C11" s="476">
        <v>3.16</v>
      </c>
      <c r="D11" s="4"/>
      <c r="E11" s="39"/>
    </row>
    <row r="12" spans="1:14" ht="15" hidden="1" customHeight="1" outlineLevel="1">
      <c r="A12" s="473">
        <v>40268</v>
      </c>
      <c r="B12" s="474">
        <v>366</v>
      </c>
      <c r="C12" s="476">
        <v>3.29</v>
      </c>
      <c r="D12" s="4"/>
      <c r="E12" s="39"/>
    </row>
    <row r="13" spans="1:14" ht="15" hidden="1" customHeight="1" outlineLevel="1">
      <c r="A13" s="473">
        <v>40359</v>
      </c>
      <c r="B13" s="477">
        <v>357</v>
      </c>
      <c r="C13" s="478">
        <v>3.48</v>
      </c>
      <c r="D13" s="30"/>
      <c r="E13" s="39"/>
    </row>
    <row r="14" spans="1:14" ht="15" customHeight="1" collapsed="1">
      <c r="A14" s="473">
        <v>40451</v>
      </c>
      <c r="B14" s="474">
        <v>348</v>
      </c>
      <c r="C14" s="478">
        <v>3.64</v>
      </c>
      <c r="D14" s="30"/>
      <c r="E14" s="39"/>
      <c r="F14" s="39"/>
    </row>
    <row r="15" spans="1:14" ht="15" hidden="1" customHeight="1" outlineLevel="1">
      <c r="A15" s="473">
        <v>40543</v>
      </c>
      <c r="B15" s="474">
        <v>339</v>
      </c>
      <c r="C15" s="476">
        <v>3.62</v>
      </c>
      <c r="D15" s="4"/>
      <c r="E15" s="39"/>
      <c r="F15" s="39"/>
      <c r="G15" s="39"/>
    </row>
    <row r="16" spans="1:14" ht="15" hidden="1" customHeight="1" outlineLevel="1">
      <c r="A16" s="473">
        <v>40633</v>
      </c>
      <c r="B16" s="474">
        <v>344</v>
      </c>
      <c r="C16" s="476">
        <f>1328/B16</f>
        <v>3.86046511627907</v>
      </c>
      <c r="D16" s="4"/>
      <c r="E16" s="39"/>
      <c r="G16" s="39"/>
    </row>
    <row r="17" spans="1:7" ht="15" hidden="1" customHeight="1" outlineLevel="1">
      <c r="A17" s="473">
        <v>40724</v>
      </c>
      <c r="B17" s="474">
        <v>347</v>
      </c>
      <c r="C17" s="476">
        <f>1375/B17</f>
        <v>3.9625360230547551</v>
      </c>
      <c r="D17" s="4"/>
      <c r="E17" s="39"/>
      <c r="G17" s="39"/>
    </row>
    <row r="18" spans="1:7" ht="15" customHeight="1" collapsed="1">
      <c r="A18" s="473">
        <v>40816</v>
      </c>
      <c r="B18" s="479">
        <v>345</v>
      </c>
      <c r="C18" s="480">
        <f>1415/B18</f>
        <v>4.1014492753623184</v>
      </c>
      <c r="D18" s="45"/>
      <c r="E18" s="39"/>
      <c r="G18" s="39"/>
    </row>
    <row r="19" spans="1:7" ht="15" hidden="1" customHeight="1" outlineLevel="1">
      <c r="A19" s="473">
        <v>40908</v>
      </c>
      <c r="B19" s="479">
        <v>341</v>
      </c>
      <c r="C19" s="476">
        <f>1451/B19</f>
        <v>4.2551319648093839</v>
      </c>
      <c r="D19" s="4"/>
      <c r="E19" s="39"/>
      <c r="G19" s="39"/>
    </row>
    <row r="20" spans="1:7" ht="15" hidden="1" customHeight="1" outlineLevel="1">
      <c r="A20" s="473">
        <v>40999</v>
      </c>
      <c r="B20" s="479">
        <v>344</v>
      </c>
      <c r="C20" s="476">
        <f>1464/B20</f>
        <v>4.2558139534883717</v>
      </c>
      <c r="D20" s="43"/>
    </row>
    <row r="21" spans="1:7" ht="15" hidden="1" customHeight="1" outlineLevel="1">
      <c r="A21" s="473">
        <v>41090</v>
      </c>
      <c r="B21" s="479">
        <v>340</v>
      </c>
      <c r="C21" s="476">
        <f>1497/B21</f>
        <v>4.4029411764705886</v>
      </c>
      <c r="D21" s="43"/>
    </row>
    <row r="22" spans="1:7" ht="15" customHeight="1" collapsed="1">
      <c r="A22" s="473">
        <v>41182</v>
      </c>
      <c r="B22" s="479">
        <v>344</v>
      </c>
      <c r="C22" s="476">
        <f>1518/B22</f>
        <v>4.4127906976744189</v>
      </c>
      <c r="D22" s="43"/>
    </row>
    <row r="23" spans="1:7" ht="15" hidden="1" customHeight="1" outlineLevel="1">
      <c r="A23" s="473">
        <v>41274</v>
      </c>
      <c r="B23" s="479">
        <v>353</v>
      </c>
      <c r="C23" s="481">
        <f>1544/B23</f>
        <v>4.3739376770538243</v>
      </c>
      <c r="D23" s="43"/>
    </row>
    <row r="24" spans="1:7" ht="15" hidden="1" customHeight="1" outlineLevel="1">
      <c r="A24" s="473">
        <v>41364</v>
      </c>
      <c r="B24" s="474">
        <v>348</v>
      </c>
      <c r="C24" s="481">
        <f>1570/B24</f>
        <v>4.5114942528735629</v>
      </c>
      <c r="D24" s="43"/>
    </row>
    <row r="25" spans="1:7" ht="15" hidden="1" customHeight="1" outlineLevel="1">
      <c r="A25" s="473">
        <v>41455</v>
      </c>
      <c r="B25" s="474">
        <v>345</v>
      </c>
      <c r="C25" s="476">
        <f>1580/B25</f>
        <v>4.5797101449275361</v>
      </c>
      <c r="D25" s="43"/>
    </row>
    <row r="26" spans="1:7" ht="15" customHeight="1" collapsed="1">
      <c r="A26" s="473">
        <v>41547</v>
      </c>
      <c r="B26" s="474">
        <v>347</v>
      </c>
      <c r="C26" s="481">
        <f>1593/B26</f>
        <v>4.5907780979827093</v>
      </c>
    </row>
    <row r="27" spans="1:7" ht="15" hidden="1" customHeight="1" outlineLevel="1">
      <c r="A27" s="473">
        <v>41639</v>
      </c>
      <c r="B27" s="474">
        <v>347</v>
      </c>
      <c r="C27" s="481">
        <f>1604/B27</f>
        <v>4.6224783861671472</v>
      </c>
    </row>
    <row r="28" spans="1:7" ht="15" hidden="1" customHeight="1" outlineLevel="1">
      <c r="A28" s="473">
        <v>41729</v>
      </c>
      <c r="B28" s="474">
        <v>343</v>
      </c>
      <c r="C28" s="481">
        <f>1597/B28</f>
        <v>4.6559766763848396</v>
      </c>
    </row>
    <row r="29" spans="1:7" ht="15" hidden="1" customHeight="1" outlineLevel="1">
      <c r="A29" s="473">
        <v>41820</v>
      </c>
      <c r="B29" s="474">
        <v>340</v>
      </c>
      <c r="C29" s="481">
        <f>1591/B29</f>
        <v>4.6794117647058826</v>
      </c>
    </row>
    <row r="30" spans="1:7" ht="15" customHeight="1" collapsed="1">
      <c r="A30" s="473">
        <v>41912</v>
      </c>
      <c r="B30" s="474">
        <v>337</v>
      </c>
      <c r="C30" s="481">
        <f>1586/B30</f>
        <v>4.7062314540059349</v>
      </c>
    </row>
    <row r="31" spans="1:7" ht="15" hidden="1" customHeight="1" outlineLevel="1">
      <c r="A31" s="473">
        <v>42004</v>
      </c>
      <c r="B31" s="474">
        <v>336</v>
      </c>
      <c r="C31" s="481">
        <f>1569/B31</f>
        <v>4.6696428571428568</v>
      </c>
    </row>
    <row r="32" spans="1:7" ht="15" hidden="1" customHeight="1" outlineLevel="1">
      <c r="A32" s="473">
        <v>42094</v>
      </c>
      <c r="B32" s="474">
        <v>330</v>
      </c>
      <c r="C32" s="481">
        <v>4.7363636363636363</v>
      </c>
    </row>
    <row r="33" spans="1:3" ht="15" hidden="1" customHeight="1" outlineLevel="1">
      <c r="A33" s="473">
        <v>42185</v>
      </c>
      <c r="B33" s="474">
        <v>326</v>
      </c>
      <c r="C33" s="481">
        <v>4.7730061349693251</v>
      </c>
    </row>
    <row r="34" spans="1:3" ht="15" customHeight="1" collapsed="1">
      <c r="A34" s="482">
        <v>42277</v>
      </c>
      <c r="B34" s="483">
        <v>320</v>
      </c>
      <c r="C34" s="484">
        <f>1556/B34</f>
        <v>4.8624999999999998</v>
      </c>
    </row>
    <row r="35" spans="1:3" ht="15" customHeight="1" outlineLevel="1">
      <c r="A35" s="519">
        <v>42369</v>
      </c>
      <c r="B35" s="520">
        <v>313</v>
      </c>
      <c r="C35" s="481">
        <f>1567/B35</f>
        <v>5.0063897763578273</v>
      </c>
    </row>
    <row r="36" spans="1:3" ht="15" customHeight="1" outlineLevel="1">
      <c r="A36" s="482">
        <v>42460</v>
      </c>
      <c r="B36" s="483">
        <v>309</v>
      </c>
      <c r="C36" s="484">
        <f>1572/B36</f>
        <v>5.0873786407766994</v>
      </c>
    </row>
    <row r="37" spans="1:3" outlineLevel="1">
      <c r="A37" s="482">
        <v>42551</v>
      </c>
      <c r="B37" s="483">
        <v>304</v>
      </c>
      <c r="C37" s="484">
        <f>1572/B37</f>
        <v>5.1710526315789478</v>
      </c>
    </row>
    <row r="38" spans="1:3" ht="13.8" thickBot="1">
      <c r="A38" s="518">
        <v>42643</v>
      </c>
      <c r="B38" s="521">
        <v>300</v>
      </c>
      <c r="C38" s="522">
        <f>1601/B38</f>
        <v>5.3366666666666669</v>
      </c>
    </row>
  </sheetData>
  <mergeCells count="1">
    <mergeCell ref="A1:XFD1"/>
  </mergeCells>
  <phoneticPr fontId="0" type="noConversion"/>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46"/>
  <sheetViews>
    <sheetView topLeftCell="A16" zoomScale="85" zoomScaleNormal="85" workbookViewId="0">
      <selection activeCell="A17" sqref="A17:G17"/>
    </sheetView>
  </sheetViews>
  <sheetFormatPr defaultColWidth="9.109375" defaultRowHeight="13.2" outlineLevelRow="1"/>
  <cols>
    <col min="1" max="1" width="18.44140625" style="5" customWidth="1"/>
    <col min="2" max="2" width="9.88671875" style="5" customWidth="1"/>
    <col min="3" max="4" width="10.33203125" style="5" customWidth="1"/>
    <col min="5" max="5" width="11.33203125" style="5" customWidth="1"/>
    <col min="6" max="12" width="10.33203125" style="5" customWidth="1"/>
    <col min="13" max="13" width="9.109375" style="5"/>
    <col min="14" max="14" width="10.109375" style="5" bestFit="1" customWidth="1"/>
    <col min="15" max="15" width="8.6640625" style="5" bestFit="1" customWidth="1"/>
    <col min="16" max="16" width="12.109375" style="5" bestFit="1" customWidth="1"/>
    <col min="17" max="17" width="24.88671875" style="5" bestFit="1" customWidth="1"/>
    <col min="18" max="18" width="9.5546875" style="5" bestFit="1" customWidth="1"/>
    <col min="19" max="16384" width="9.109375" style="5"/>
  </cols>
  <sheetData>
    <row r="1" spans="1:18" ht="21" customHeight="1" thickBot="1">
      <c r="A1" s="661" t="s">
        <v>86</v>
      </c>
      <c r="B1" s="661"/>
      <c r="C1" s="661"/>
      <c r="D1" s="661"/>
      <c r="E1" s="661"/>
      <c r="F1" s="661"/>
      <c r="G1" s="661"/>
      <c r="H1" s="661"/>
      <c r="I1" s="661"/>
      <c r="J1" s="661"/>
      <c r="K1" s="661"/>
      <c r="L1" s="661"/>
    </row>
    <row r="2" spans="1:18" ht="17.25" customHeight="1">
      <c r="A2" s="662" t="s">
        <v>87</v>
      </c>
      <c r="B2" s="664" t="s">
        <v>88</v>
      </c>
      <c r="C2" s="664" t="s">
        <v>89</v>
      </c>
      <c r="D2" s="664"/>
      <c r="E2" s="664"/>
      <c r="F2" s="664"/>
      <c r="G2" s="664"/>
      <c r="H2" s="664"/>
      <c r="I2" s="664"/>
      <c r="J2" s="664" t="s">
        <v>90</v>
      </c>
      <c r="K2" s="664"/>
      <c r="L2" s="666"/>
    </row>
    <row r="3" spans="1:18" ht="17.25" customHeight="1" thickBot="1">
      <c r="A3" s="663"/>
      <c r="B3" s="665"/>
      <c r="C3" s="106" t="s">
        <v>91</v>
      </c>
      <c r="D3" s="106" t="s">
        <v>92</v>
      </c>
      <c r="E3" s="106" t="s">
        <v>14</v>
      </c>
      <c r="F3" s="106" t="s">
        <v>93</v>
      </c>
      <c r="G3" s="106" t="s">
        <v>94</v>
      </c>
      <c r="H3" s="106" t="s">
        <v>95</v>
      </c>
      <c r="I3" s="150" t="s">
        <v>96</v>
      </c>
      <c r="J3" s="106" t="s">
        <v>14</v>
      </c>
      <c r="K3" s="106" t="s">
        <v>95</v>
      </c>
      <c r="L3" s="151" t="s">
        <v>96</v>
      </c>
    </row>
    <row r="4" spans="1:18" ht="18" customHeight="1">
      <c r="A4" s="137">
        <v>42277</v>
      </c>
      <c r="B4" s="138">
        <v>1151</v>
      </c>
      <c r="C4" s="307">
        <v>21</v>
      </c>
      <c r="D4" s="308">
        <v>5</v>
      </c>
      <c r="E4" s="307">
        <v>23</v>
      </c>
      <c r="F4" s="308">
        <v>2</v>
      </c>
      <c r="G4" s="140">
        <v>9</v>
      </c>
      <c r="H4" s="139">
        <v>31</v>
      </c>
      <c r="I4" s="141">
        <v>823</v>
      </c>
      <c r="J4" s="139">
        <v>2</v>
      </c>
      <c r="K4" s="140">
        <v>67</v>
      </c>
      <c r="L4" s="142">
        <v>168</v>
      </c>
    </row>
    <row r="5" spans="1:18" ht="18" customHeight="1">
      <c r="A5" s="137">
        <v>42369</v>
      </c>
      <c r="B5" s="138">
        <v>1147</v>
      </c>
      <c r="C5" s="307">
        <v>21</v>
      </c>
      <c r="D5" s="308">
        <v>5</v>
      </c>
      <c r="E5" s="307">
        <v>22</v>
      </c>
      <c r="F5" s="308">
        <v>2</v>
      </c>
      <c r="G5" s="140">
        <v>9</v>
      </c>
      <c r="H5" s="139">
        <v>31</v>
      </c>
      <c r="I5" s="141">
        <v>803</v>
      </c>
      <c r="J5" s="139">
        <v>2</v>
      </c>
      <c r="K5" s="140">
        <v>63</v>
      </c>
      <c r="L5" s="142">
        <v>189</v>
      </c>
    </row>
    <row r="6" spans="1:18" ht="18" customHeight="1">
      <c r="A6" s="137">
        <v>42460</v>
      </c>
      <c r="B6" s="138">
        <v>1141</v>
      </c>
      <c r="C6" s="307">
        <v>20</v>
      </c>
      <c r="D6" s="308">
        <v>6</v>
      </c>
      <c r="E6" s="307">
        <v>22</v>
      </c>
      <c r="F6" s="308">
        <v>3</v>
      </c>
      <c r="G6" s="140">
        <v>9</v>
      </c>
      <c r="H6" s="139">
        <v>32</v>
      </c>
      <c r="I6" s="141">
        <v>792</v>
      </c>
      <c r="J6" s="139">
        <v>1</v>
      </c>
      <c r="K6" s="140">
        <v>62</v>
      </c>
      <c r="L6" s="142">
        <v>194</v>
      </c>
    </row>
    <row r="7" spans="1:18" ht="18" customHeight="1">
      <c r="A7" s="137">
        <v>42551</v>
      </c>
      <c r="B7" s="152">
        <v>1135</v>
      </c>
      <c r="C7" s="307">
        <v>17</v>
      </c>
      <c r="D7" s="308">
        <v>6</v>
      </c>
      <c r="E7" s="307">
        <v>22</v>
      </c>
      <c r="F7" s="308">
        <v>3</v>
      </c>
      <c r="G7" s="140">
        <v>6</v>
      </c>
      <c r="H7" s="139">
        <v>32</v>
      </c>
      <c r="I7" s="141">
        <v>785</v>
      </c>
      <c r="J7" s="139">
        <v>1</v>
      </c>
      <c r="K7" s="140">
        <v>61</v>
      </c>
      <c r="L7" s="142">
        <v>202</v>
      </c>
    </row>
    <row r="8" spans="1:18" ht="18" customHeight="1" thickBot="1">
      <c r="A8" s="234">
        <v>42643</v>
      </c>
      <c r="B8" s="235">
        <v>1127</v>
      </c>
      <c r="C8" s="236">
        <v>15</v>
      </c>
      <c r="D8" s="237">
        <v>5</v>
      </c>
      <c r="E8" s="236">
        <v>21</v>
      </c>
      <c r="F8" s="237">
        <v>3</v>
      </c>
      <c r="G8" s="238">
        <v>6</v>
      </c>
      <c r="H8" s="153">
        <v>29</v>
      </c>
      <c r="I8" s="239">
        <v>771</v>
      </c>
      <c r="J8" s="153">
        <v>0</v>
      </c>
      <c r="K8" s="238">
        <v>58</v>
      </c>
      <c r="L8" s="240">
        <v>219</v>
      </c>
    </row>
    <row r="9" spans="1:18" ht="17.399999999999999" customHeight="1">
      <c r="A9" s="658" t="s">
        <v>99</v>
      </c>
      <c r="B9" s="227">
        <v>-8</v>
      </c>
      <c r="C9" s="241">
        <v>-2</v>
      </c>
      <c r="D9" s="242">
        <v>-1</v>
      </c>
      <c r="E9" s="241">
        <v>-1</v>
      </c>
      <c r="F9" s="242">
        <v>0</v>
      </c>
      <c r="G9" s="243">
        <v>0</v>
      </c>
      <c r="H9" s="243">
        <v>-3</v>
      </c>
      <c r="I9" s="244">
        <v>-14</v>
      </c>
      <c r="J9" s="243">
        <v>-1</v>
      </c>
      <c r="K9" s="243">
        <v>-3</v>
      </c>
      <c r="L9" s="245">
        <v>17</v>
      </c>
    </row>
    <row r="10" spans="1:18" ht="17.399999999999999" customHeight="1">
      <c r="A10" s="659"/>
      <c r="B10" s="190">
        <v>-7.0484581497797238E-3</v>
      </c>
      <c r="C10" s="471">
        <v>-0.11764705882352944</v>
      </c>
      <c r="D10" s="472">
        <v>-0.16666666666666663</v>
      </c>
      <c r="E10" s="471">
        <v>-4.5454545454545414E-2</v>
      </c>
      <c r="F10" s="472">
        <v>0</v>
      </c>
      <c r="G10" s="143">
        <v>0</v>
      </c>
      <c r="H10" s="143">
        <v>-9.375E-2</v>
      </c>
      <c r="I10" s="144">
        <v>-1.7834394904458595E-2</v>
      </c>
      <c r="J10" s="143">
        <v>-1</v>
      </c>
      <c r="K10" s="143">
        <v>-4.9180327868852514E-2</v>
      </c>
      <c r="L10" s="145">
        <v>8.4158415841584233E-2</v>
      </c>
    </row>
    <row r="11" spans="1:18" ht="17.399999999999999" customHeight="1">
      <c r="A11" s="653" t="s">
        <v>97</v>
      </c>
      <c r="B11" s="467">
        <v>-20</v>
      </c>
      <c r="C11" s="307">
        <v>-6</v>
      </c>
      <c r="D11" s="308">
        <v>0</v>
      </c>
      <c r="E11" s="307">
        <v>-1</v>
      </c>
      <c r="F11" s="308">
        <v>1</v>
      </c>
      <c r="G11" s="468">
        <v>-3</v>
      </c>
      <c r="H11" s="468">
        <v>-2</v>
      </c>
      <c r="I11" s="469">
        <v>-32</v>
      </c>
      <c r="J11" s="468">
        <v>-2</v>
      </c>
      <c r="K11" s="468">
        <v>-5</v>
      </c>
      <c r="L11" s="470">
        <v>30</v>
      </c>
    </row>
    <row r="12" spans="1:18" ht="17.399999999999999" customHeight="1">
      <c r="A12" s="653"/>
      <c r="B12" s="190">
        <v>-1.7436791630340065E-2</v>
      </c>
      <c r="C12" s="232">
        <v>-0.2857142857142857</v>
      </c>
      <c r="D12" s="233">
        <v>0</v>
      </c>
      <c r="E12" s="232">
        <v>-4.5454545454545414E-2</v>
      </c>
      <c r="F12" s="233">
        <v>0.5</v>
      </c>
      <c r="G12" s="143">
        <v>-0.33333333333333337</v>
      </c>
      <c r="H12" s="143">
        <v>-6.4516129032258118E-2</v>
      </c>
      <c r="I12" s="144">
        <v>-3.9850560398505652E-2</v>
      </c>
      <c r="J12" s="143">
        <v>-1</v>
      </c>
      <c r="K12" s="143">
        <v>-7.9365079365079416E-2</v>
      </c>
      <c r="L12" s="145">
        <v>0.15873015873015883</v>
      </c>
    </row>
    <row r="13" spans="1:18" ht="17.399999999999999" customHeight="1">
      <c r="A13" s="656" t="s">
        <v>98</v>
      </c>
      <c r="B13" s="377">
        <v>-24</v>
      </c>
      <c r="C13" s="307">
        <v>-6</v>
      </c>
      <c r="D13" s="308">
        <v>0</v>
      </c>
      <c r="E13" s="307">
        <v>-2</v>
      </c>
      <c r="F13" s="308">
        <v>1</v>
      </c>
      <c r="G13" s="191">
        <v>-3</v>
      </c>
      <c r="H13" s="191">
        <v>-2</v>
      </c>
      <c r="I13" s="378">
        <v>-52</v>
      </c>
      <c r="J13" s="191">
        <v>-2</v>
      </c>
      <c r="K13" s="191">
        <v>-9</v>
      </c>
      <c r="L13" s="379">
        <v>51</v>
      </c>
      <c r="N13" s="77"/>
      <c r="O13" s="76" t="s">
        <v>116</v>
      </c>
      <c r="P13" s="76" t="s">
        <v>117</v>
      </c>
      <c r="Q13" s="76" t="s">
        <v>118</v>
      </c>
      <c r="R13" s="76" t="s">
        <v>119</v>
      </c>
    </row>
    <row r="14" spans="1:18" ht="17.399999999999999" customHeight="1" thickBot="1">
      <c r="A14" s="657"/>
      <c r="B14" s="146">
        <v>-2.0851433536055564E-2</v>
      </c>
      <c r="C14" s="232">
        <v>-0.2857142857142857</v>
      </c>
      <c r="D14" s="233">
        <v>0</v>
      </c>
      <c r="E14" s="232">
        <v>-8.6956521739130488E-2</v>
      </c>
      <c r="F14" s="233">
        <v>0.5</v>
      </c>
      <c r="G14" s="147">
        <v>-0.33333333333333337</v>
      </c>
      <c r="H14" s="147">
        <v>-6.4516129032258118E-2</v>
      </c>
      <c r="I14" s="148">
        <v>-6.3183475091129981E-2</v>
      </c>
      <c r="J14" s="147">
        <v>-1</v>
      </c>
      <c r="K14" s="147">
        <v>-0.13432835820895528</v>
      </c>
      <c r="L14" s="149">
        <v>0.3035714285714286</v>
      </c>
      <c r="N14" s="77">
        <f>A8</f>
        <v>42643</v>
      </c>
      <c r="O14" s="5">
        <f>C8+D8</f>
        <v>20</v>
      </c>
      <c r="P14" s="5">
        <f>F8+J8+E8</f>
        <v>24</v>
      </c>
      <c r="Q14" s="5">
        <f>G8+H8+K8</f>
        <v>93</v>
      </c>
      <c r="R14" s="5">
        <f>I8+L8</f>
        <v>990</v>
      </c>
    </row>
    <row r="15" spans="1:18" s="514" customFormat="1" ht="33.6" customHeight="1">
      <c r="A15" s="670" t="s">
        <v>268</v>
      </c>
      <c r="B15" s="670"/>
      <c r="C15" s="670"/>
      <c r="D15" s="670"/>
      <c r="E15" s="670"/>
      <c r="F15" s="670"/>
      <c r="G15" s="670"/>
      <c r="H15" s="670"/>
      <c r="I15" s="670"/>
      <c r="J15" s="670"/>
      <c r="K15" s="670"/>
      <c r="L15" s="670"/>
    </row>
    <row r="16" spans="1:18" s="660" customFormat="1" ht="7.5" customHeight="1"/>
    <row r="17" spans="1:256" s="596" customFormat="1" ht="18.75" customHeight="1" thickBot="1">
      <c r="A17" s="667" t="s">
        <v>100</v>
      </c>
      <c r="B17" s="667"/>
      <c r="C17" s="667"/>
      <c r="D17" s="667"/>
      <c r="E17" s="667"/>
      <c r="F17" s="667"/>
      <c r="G17" s="667"/>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68"/>
      <c r="AZ17" s="668"/>
      <c r="BA17" s="668"/>
      <c r="BB17" s="668"/>
      <c r="BC17" s="668"/>
      <c r="BD17" s="668"/>
      <c r="BE17" s="668"/>
      <c r="BF17" s="668"/>
      <c r="BG17" s="668"/>
      <c r="BH17" s="668"/>
      <c r="BI17" s="668"/>
      <c r="BJ17" s="668"/>
      <c r="BK17" s="668"/>
      <c r="BL17" s="668"/>
      <c r="BM17" s="668"/>
      <c r="BN17" s="668"/>
      <c r="BO17" s="668"/>
      <c r="BP17" s="668"/>
      <c r="BQ17" s="668"/>
      <c r="BR17" s="668"/>
      <c r="BS17" s="668"/>
      <c r="BT17" s="668"/>
      <c r="BU17" s="668"/>
      <c r="BV17" s="668"/>
      <c r="BW17" s="668"/>
      <c r="BX17" s="668"/>
      <c r="BY17" s="668"/>
      <c r="BZ17" s="668"/>
      <c r="CA17" s="668"/>
      <c r="CB17" s="668"/>
      <c r="CC17" s="668"/>
      <c r="CD17" s="668"/>
      <c r="CE17" s="668"/>
      <c r="CF17" s="668"/>
      <c r="CG17" s="668"/>
      <c r="CH17" s="668"/>
      <c r="CI17" s="668"/>
      <c r="CJ17" s="668"/>
      <c r="CK17" s="668"/>
      <c r="CL17" s="668"/>
      <c r="CM17" s="668"/>
      <c r="CN17" s="668"/>
      <c r="CO17" s="668"/>
      <c r="CP17" s="668"/>
      <c r="CQ17" s="668"/>
      <c r="CR17" s="668"/>
      <c r="CS17" s="668"/>
      <c r="CT17" s="668"/>
      <c r="CU17" s="668"/>
      <c r="CV17" s="668"/>
      <c r="CW17" s="668"/>
      <c r="CX17" s="668"/>
      <c r="CY17" s="668"/>
      <c r="CZ17" s="668"/>
      <c r="DA17" s="668"/>
      <c r="DB17" s="668"/>
      <c r="DC17" s="668"/>
      <c r="DD17" s="668"/>
      <c r="DE17" s="668"/>
      <c r="DF17" s="668"/>
      <c r="DG17" s="668"/>
      <c r="DH17" s="668"/>
      <c r="DI17" s="668"/>
      <c r="DJ17" s="668"/>
      <c r="DK17" s="668"/>
      <c r="DL17" s="668"/>
      <c r="DM17" s="668"/>
      <c r="DN17" s="668"/>
      <c r="DO17" s="668"/>
      <c r="DP17" s="668"/>
      <c r="DQ17" s="668"/>
      <c r="DR17" s="668"/>
      <c r="DS17" s="668"/>
      <c r="DT17" s="668"/>
      <c r="DU17" s="668"/>
      <c r="DV17" s="668"/>
      <c r="DW17" s="668"/>
      <c r="DX17" s="668"/>
      <c r="DY17" s="668"/>
      <c r="DZ17" s="668"/>
      <c r="EA17" s="668"/>
      <c r="EB17" s="668"/>
      <c r="EC17" s="668"/>
      <c r="ED17" s="668"/>
      <c r="EE17" s="668"/>
      <c r="EF17" s="668"/>
      <c r="EG17" s="668"/>
      <c r="EH17" s="668"/>
      <c r="EI17" s="668"/>
      <c r="EJ17" s="668"/>
      <c r="EK17" s="668"/>
      <c r="EL17" s="668"/>
      <c r="EM17" s="668"/>
      <c r="EN17" s="668"/>
      <c r="EO17" s="668"/>
      <c r="EP17" s="668"/>
      <c r="EQ17" s="668"/>
      <c r="ER17" s="668"/>
      <c r="ES17" s="668"/>
      <c r="ET17" s="668"/>
      <c r="EU17" s="668"/>
      <c r="EV17" s="668"/>
      <c r="EW17" s="668"/>
      <c r="EX17" s="668"/>
      <c r="EY17" s="668"/>
      <c r="EZ17" s="668"/>
      <c r="FA17" s="668"/>
      <c r="FB17" s="668"/>
      <c r="FC17" s="668"/>
      <c r="FD17" s="668"/>
      <c r="FE17" s="668"/>
      <c r="FF17" s="668"/>
      <c r="FG17" s="668"/>
      <c r="FH17" s="668"/>
      <c r="FI17" s="668"/>
      <c r="FJ17" s="668"/>
      <c r="FK17" s="668"/>
      <c r="FL17" s="668"/>
      <c r="FM17" s="668"/>
      <c r="FN17" s="668"/>
      <c r="FO17" s="668"/>
      <c r="FP17" s="668"/>
      <c r="FQ17" s="668"/>
      <c r="FR17" s="668"/>
      <c r="FS17" s="668"/>
      <c r="FT17" s="668"/>
      <c r="FU17" s="668"/>
      <c r="FV17" s="668"/>
      <c r="FW17" s="668"/>
      <c r="FX17" s="668"/>
      <c r="FY17" s="668"/>
      <c r="FZ17" s="668"/>
      <c r="GA17" s="668"/>
      <c r="GB17" s="668"/>
      <c r="GC17" s="668"/>
      <c r="GD17" s="668"/>
      <c r="GE17" s="668"/>
      <c r="GF17" s="668"/>
      <c r="GG17" s="668"/>
      <c r="GH17" s="668"/>
      <c r="GI17" s="668"/>
      <c r="GJ17" s="668"/>
      <c r="GK17" s="668"/>
      <c r="GL17" s="668"/>
      <c r="GM17" s="668"/>
      <c r="GN17" s="668"/>
      <c r="GO17" s="668"/>
      <c r="GP17" s="668"/>
      <c r="GQ17" s="668"/>
      <c r="GR17" s="668"/>
      <c r="GS17" s="668"/>
      <c r="GT17" s="668"/>
      <c r="GU17" s="668"/>
      <c r="GV17" s="668"/>
      <c r="GW17" s="668"/>
      <c r="GX17" s="668"/>
      <c r="GY17" s="668"/>
      <c r="GZ17" s="668"/>
      <c r="HA17" s="668"/>
      <c r="HB17" s="668"/>
      <c r="HC17" s="668"/>
      <c r="HD17" s="668"/>
      <c r="HE17" s="668"/>
      <c r="HF17" s="668"/>
      <c r="HG17" s="668"/>
      <c r="HH17" s="668"/>
      <c r="HI17" s="668"/>
      <c r="HJ17" s="668"/>
      <c r="HK17" s="668"/>
      <c r="HL17" s="668"/>
      <c r="HM17" s="668"/>
      <c r="HN17" s="668"/>
      <c r="HO17" s="668"/>
      <c r="HP17" s="668"/>
      <c r="HQ17" s="668"/>
      <c r="HR17" s="668"/>
      <c r="HS17" s="668"/>
      <c r="HT17" s="668"/>
      <c r="HU17" s="668"/>
      <c r="HV17" s="668"/>
      <c r="HW17" s="668"/>
      <c r="HX17" s="668"/>
      <c r="HY17" s="668"/>
      <c r="HZ17" s="668"/>
      <c r="IA17" s="668"/>
      <c r="IB17" s="668"/>
      <c r="IC17" s="668"/>
      <c r="ID17" s="668"/>
      <c r="IE17" s="668"/>
      <c r="IF17" s="668"/>
      <c r="IG17" s="668"/>
      <c r="IH17" s="668"/>
      <c r="II17" s="668"/>
      <c r="IJ17" s="668"/>
      <c r="IK17" s="668"/>
      <c r="IL17" s="668"/>
      <c r="IM17" s="668"/>
      <c r="IN17" s="668"/>
      <c r="IO17" s="668"/>
      <c r="IP17" s="668"/>
      <c r="IQ17" s="668"/>
      <c r="IR17" s="668"/>
      <c r="IS17" s="668"/>
      <c r="IT17" s="668"/>
      <c r="IU17" s="668"/>
      <c r="IV17" s="668"/>
    </row>
    <row r="18" spans="1:256" ht="46.95" customHeight="1" outlineLevel="1" thickBot="1">
      <c r="A18" s="619" t="s">
        <v>87</v>
      </c>
      <c r="B18" s="604" t="s">
        <v>88</v>
      </c>
      <c r="C18" s="604" t="s">
        <v>101</v>
      </c>
      <c r="D18" s="605" t="s">
        <v>102</v>
      </c>
      <c r="E18" s="605" t="s">
        <v>103</v>
      </c>
      <c r="F18" s="620" t="s">
        <v>104</v>
      </c>
      <c r="G18" s="605" t="s">
        <v>105</v>
      </c>
      <c r="I18" s="188"/>
      <c r="J18" s="41"/>
      <c r="K18" s="40"/>
      <c r="L18" s="42"/>
    </row>
    <row r="19" spans="1:256" ht="18.75" customHeight="1" outlineLevel="1">
      <c r="A19" s="543">
        <v>42277</v>
      </c>
      <c r="B19" s="544">
        <v>38</v>
      </c>
      <c r="C19" s="545">
        <v>5</v>
      </c>
      <c r="D19" s="545">
        <v>1</v>
      </c>
      <c r="E19" s="545">
        <v>19</v>
      </c>
      <c r="F19" s="546">
        <v>0</v>
      </c>
      <c r="G19" s="546">
        <v>13</v>
      </c>
      <c r="I19" s="188"/>
    </row>
    <row r="20" spans="1:256" ht="18.75" customHeight="1" outlineLevel="1">
      <c r="A20" s="547">
        <v>42369</v>
      </c>
      <c r="B20" s="548">
        <v>40</v>
      </c>
      <c r="C20" s="549">
        <v>11</v>
      </c>
      <c r="D20" s="549">
        <v>1</v>
      </c>
      <c r="E20" s="549">
        <v>22</v>
      </c>
      <c r="F20" s="550">
        <v>0</v>
      </c>
      <c r="G20" s="550">
        <v>6</v>
      </c>
      <c r="I20" s="188"/>
    </row>
    <row r="21" spans="1:256" ht="18.75" customHeight="1" outlineLevel="1">
      <c r="A21" s="547">
        <v>42460</v>
      </c>
      <c r="B21" s="548">
        <v>34</v>
      </c>
      <c r="C21" s="549">
        <v>4</v>
      </c>
      <c r="D21" s="549">
        <v>4</v>
      </c>
      <c r="E21" s="549">
        <v>17</v>
      </c>
      <c r="F21" s="550">
        <v>0</v>
      </c>
      <c r="G21" s="550">
        <v>9</v>
      </c>
      <c r="I21" s="188"/>
    </row>
    <row r="22" spans="1:256" s="79" customFormat="1" ht="18.75" customHeight="1" outlineLevel="1">
      <c r="A22" s="547">
        <v>42551</v>
      </c>
      <c r="B22" s="548">
        <v>33</v>
      </c>
      <c r="C22" s="549">
        <v>6</v>
      </c>
      <c r="D22" s="549">
        <v>4</v>
      </c>
      <c r="E22" s="549">
        <v>13</v>
      </c>
      <c r="F22" s="550">
        <v>0</v>
      </c>
      <c r="G22" s="550">
        <v>10</v>
      </c>
      <c r="H22" s="5"/>
      <c r="I22" s="5"/>
    </row>
    <row r="23" spans="1:256" s="79" customFormat="1" ht="18.75" customHeight="1" outlineLevel="1" thickBot="1">
      <c r="A23" s="556">
        <v>42643</v>
      </c>
      <c r="B23" s="106">
        <f>SUM(C23:G23)</f>
        <v>33</v>
      </c>
      <c r="C23" s="549">
        <v>4</v>
      </c>
      <c r="D23" s="549">
        <v>5</v>
      </c>
      <c r="E23" s="549">
        <v>14</v>
      </c>
      <c r="F23" s="550">
        <v>0</v>
      </c>
      <c r="G23" s="550">
        <v>10</v>
      </c>
      <c r="H23" s="5"/>
      <c r="I23" s="189"/>
    </row>
    <row r="24" spans="1:256" s="230" customFormat="1" ht="15" customHeight="1" outlineLevel="1">
      <c r="A24" s="658" t="s">
        <v>99</v>
      </c>
      <c r="B24" s="557">
        <f t="shared" ref="B24:G24" si="0">B23-B22</f>
        <v>0</v>
      </c>
      <c r="C24" s="558">
        <f t="shared" si="0"/>
        <v>-2</v>
      </c>
      <c r="D24" s="558">
        <f t="shared" si="0"/>
        <v>1</v>
      </c>
      <c r="E24" s="558">
        <f t="shared" si="0"/>
        <v>1</v>
      </c>
      <c r="F24" s="558">
        <f t="shared" si="0"/>
        <v>0</v>
      </c>
      <c r="G24" s="559">
        <f t="shared" si="0"/>
        <v>0</v>
      </c>
      <c r="H24" s="229"/>
      <c r="I24" s="229"/>
      <c r="J24" s="229"/>
      <c r="K24" s="229"/>
      <c r="L24" s="229"/>
    </row>
    <row r="25" spans="1:256" s="230" customFormat="1" ht="15" customHeight="1" outlineLevel="1">
      <c r="A25" s="659"/>
      <c r="B25" s="560">
        <f>B23/B22-1</f>
        <v>0</v>
      </c>
      <c r="C25" s="561">
        <f>C23/C22-1</f>
        <v>-0.33333333333333337</v>
      </c>
      <c r="D25" s="561">
        <f>D23/D22-1</f>
        <v>0.25</v>
      </c>
      <c r="E25" s="561">
        <f>E23/E22-1</f>
        <v>7.6923076923076872E-2</v>
      </c>
      <c r="F25" s="561" t="s">
        <v>29</v>
      </c>
      <c r="G25" s="562">
        <f>G23/G22-1</f>
        <v>0</v>
      </c>
      <c r="H25" s="231"/>
      <c r="I25" s="231"/>
      <c r="J25" s="231"/>
      <c r="K25" s="231"/>
      <c r="L25" s="231"/>
    </row>
    <row r="26" spans="1:256" s="230" customFormat="1" ht="15" customHeight="1" outlineLevel="1">
      <c r="A26" s="653" t="s">
        <v>97</v>
      </c>
      <c r="B26" s="563">
        <f t="shared" ref="B26:G26" si="1">B23-B21</f>
        <v>-1</v>
      </c>
      <c r="C26" s="564">
        <f t="shared" si="1"/>
        <v>0</v>
      </c>
      <c r="D26" s="564">
        <f t="shared" si="1"/>
        <v>1</v>
      </c>
      <c r="E26" s="564">
        <f t="shared" si="1"/>
        <v>-3</v>
      </c>
      <c r="F26" s="564">
        <f t="shared" si="1"/>
        <v>0</v>
      </c>
      <c r="G26" s="565">
        <f t="shared" si="1"/>
        <v>1</v>
      </c>
      <c r="H26" s="229"/>
      <c r="I26" s="229"/>
      <c r="J26" s="229"/>
      <c r="K26" s="229"/>
      <c r="L26" s="229"/>
    </row>
    <row r="27" spans="1:256" s="230" customFormat="1" ht="15" customHeight="1" outlineLevel="1">
      <c r="A27" s="653"/>
      <c r="B27" s="560">
        <f>B23/B21-1</f>
        <v>-2.9411764705882359E-2</v>
      </c>
      <c r="C27" s="561">
        <f>C23/C21-1</f>
        <v>0</v>
      </c>
      <c r="D27" s="561">
        <f>D23/D21-1</f>
        <v>0.25</v>
      </c>
      <c r="E27" s="561">
        <f>E23/E21-1</f>
        <v>-0.17647058823529416</v>
      </c>
      <c r="F27" s="561" t="s">
        <v>29</v>
      </c>
      <c r="G27" s="562">
        <f>G23/G21-1</f>
        <v>0.11111111111111116</v>
      </c>
      <c r="H27" s="231"/>
      <c r="I27" s="231"/>
      <c r="J27" s="231"/>
      <c r="K27" s="231"/>
      <c r="L27" s="231"/>
    </row>
    <row r="28" spans="1:256" ht="15" customHeight="1" outlineLevel="1">
      <c r="A28" s="656" t="s">
        <v>98</v>
      </c>
      <c r="B28" s="544">
        <f t="shared" ref="B28:G28" si="2">B23-B19</f>
        <v>-5</v>
      </c>
      <c r="C28" s="566">
        <f t="shared" si="2"/>
        <v>-1</v>
      </c>
      <c r="D28" s="566">
        <f t="shared" si="2"/>
        <v>4</v>
      </c>
      <c r="E28" s="566">
        <f t="shared" si="2"/>
        <v>-5</v>
      </c>
      <c r="F28" s="566">
        <f t="shared" si="2"/>
        <v>0</v>
      </c>
      <c r="G28" s="567">
        <f t="shared" si="2"/>
        <v>-3</v>
      </c>
    </row>
    <row r="29" spans="1:256" ht="15" customHeight="1" outlineLevel="1" thickBot="1">
      <c r="A29" s="657"/>
      <c r="B29" s="568">
        <f>B23/B19-1</f>
        <v>-0.13157894736842102</v>
      </c>
      <c r="C29" s="569">
        <f>C23/C19-1</f>
        <v>-0.19999999999999996</v>
      </c>
      <c r="D29" s="569">
        <f>D23/D19-1</f>
        <v>4</v>
      </c>
      <c r="E29" s="569">
        <f>E23/E19-1</f>
        <v>-0.26315789473684215</v>
      </c>
      <c r="F29" s="569" t="s">
        <v>29</v>
      </c>
      <c r="G29" s="570">
        <f>G23/G19-1</f>
        <v>-0.23076923076923073</v>
      </c>
    </row>
    <row r="30" spans="1:256" outlineLevel="1">
      <c r="A30" s="651" t="s">
        <v>106</v>
      </c>
      <c r="B30" s="651"/>
      <c r="C30" s="651"/>
      <c r="D30" s="651"/>
      <c r="E30" s="651"/>
      <c r="F30" s="651"/>
      <c r="G30" s="651"/>
    </row>
    <row r="31" spans="1:256" outlineLevel="1">
      <c r="A31" s="650" t="s">
        <v>107</v>
      </c>
      <c r="B31" s="650"/>
      <c r="C31" s="650"/>
      <c r="D31" s="650"/>
      <c r="E31" s="650"/>
      <c r="F31" s="650"/>
      <c r="G31" s="650"/>
    </row>
    <row r="32" spans="1:256" outlineLevel="1">
      <c r="A32" s="652" t="s">
        <v>28</v>
      </c>
      <c r="B32" s="652"/>
      <c r="C32" s="652"/>
      <c r="D32" s="652"/>
      <c r="E32" s="652"/>
      <c r="F32" s="652"/>
      <c r="G32" s="652"/>
    </row>
    <row r="33" spans="1:7" s="669" customFormat="1"/>
    <row r="34" spans="1:7" ht="16.5" customHeight="1" thickBot="1">
      <c r="A34" s="655" t="s">
        <v>108</v>
      </c>
      <c r="B34" s="655"/>
      <c r="C34" s="655"/>
      <c r="D34" s="655"/>
      <c r="E34" s="655"/>
    </row>
    <row r="35" spans="1:7" ht="18" customHeight="1" outlineLevel="1">
      <c r="A35" s="648" t="s">
        <v>109</v>
      </c>
      <c r="B35" s="648"/>
      <c r="C35" s="654" t="s">
        <v>110</v>
      </c>
      <c r="D35" s="654"/>
      <c r="E35" s="654"/>
      <c r="F35" s="80"/>
      <c r="G35" s="80"/>
    </row>
    <row r="36" spans="1:7" ht="18" customHeight="1" outlineLevel="1" thickBot="1">
      <c r="A36" s="649"/>
      <c r="B36" s="649"/>
      <c r="C36" s="413">
        <v>42369</v>
      </c>
      <c r="D36" s="414">
        <v>42551</v>
      </c>
      <c r="E36" s="414">
        <v>42643</v>
      </c>
    </row>
    <row r="37" spans="1:7" ht="18" customHeight="1" outlineLevel="1">
      <c r="A37" s="646" t="s">
        <v>111</v>
      </c>
      <c r="B37" s="647"/>
      <c r="C37" s="380">
        <v>26</v>
      </c>
      <c r="D37" s="380">
        <v>23</v>
      </c>
      <c r="E37" s="380">
        <v>20</v>
      </c>
    </row>
    <row r="38" spans="1:7" ht="18" customHeight="1" outlineLevel="1">
      <c r="A38" s="640" t="s">
        <v>112</v>
      </c>
      <c r="B38" s="641"/>
      <c r="C38" s="381">
        <v>21</v>
      </c>
      <c r="D38" s="381">
        <v>17</v>
      </c>
      <c r="E38" s="381">
        <v>15</v>
      </c>
    </row>
    <row r="39" spans="1:7" ht="18" customHeight="1" outlineLevel="1">
      <c r="A39" s="642" t="s">
        <v>113</v>
      </c>
      <c r="B39" s="643"/>
      <c r="C39" s="382">
        <v>5</v>
      </c>
      <c r="D39" s="382">
        <v>6</v>
      </c>
      <c r="E39" s="382">
        <v>5</v>
      </c>
    </row>
    <row r="40" spans="1:7" ht="18" customHeight="1" outlineLevel="1">
      <c r="A40" s="644" t="s">
        <v>114</v>
      </c>
      <c r="B40" s="645"/>
      <c r="C40" s="383">
        <v>25</v>
      </c>
      <c r="D40" s="383">
        <v>25</v>
      </c>
      <c r="E40" s="383">
        <v>23</v>
      </c>
    </row>
    <row r="41" spans="1:7" ht="18" customHeight="1" outlineLevel="1">
      <c r="A41" s="640" t="s">
        <v>112</v>
      </c>
      <c r="B41" s="641"/>
      <c r="C41" s="381">
        <v>23</v>
      </c>
      <c r="D41" s="381">
        <v>22</v>
      </c>
      <c r="E41" s="381">
        <v>20</v>
      </c>
    </row>
    <row r="42" spans="1:7" ht="18" customHeight="1" outlineLevel="1">
      <c r="A42" s="642" t="s">
        <v>113</v>
      </c>
      <c r="B42" s="643"/>
      <c r="C42" s="382">
        <v>2</v>
      </c>
      <c r="D42" s="382">
        <v>3</v>
      </c>
      <c r="E42" s="382">
        <v>3</v>
      </c>
    </row>
    <row r="43" spans="1:7" ht="18" customHeight="1" outlineLevel="1">
      <c r="A43" s="644" t="s">
        <v>115</v>
      </c>
      <c r="B43" s="645"/>
      <c r="C43" s="383">
        <v>59</v>
      </c>
      <c r="D43" s="383">
        <v>57</v>
      </c>
      <c r="E43" s="383">
        <v>50</v>
      </c>
    </row>
    <row r="44" spans="1:7" ht="18" customHeight="1" outlineLevel="1">
      <c r="A44" s="640" t="s">
        <v>112</v>
      </c>
      <c r="B44" s="641"/>
      <c r="C44" s="381">
        <v>3</v>
      </c>
      <c r="D44" s="381">
        <v>3</v>
      </c>
      <c r="E44" s="381">
        <v>3</v>
      </c>
    </row>
    <row r="45" spans="1:7" outlineLevel="1">
      <c r="A45" s="642" t="s">
        <v>113</v>
      </c>
      <c r="B45" s="643"/>
      <c r="C45" s="382">
        <v>56</v>
      </c>
      <c r="D45" s="382">
        <v>54</v>
      </c>
      <c r="E45" s="382">
        <v>47</v>
      </c>
    </row>
    <row r="46" spans="1:7" ht="13.8" outlineLevel="1" thickBot="1">
      <c r="A46" s="638" t="s">
        <v>88</v>
      </c>
      <c r="B46" s="639"/>
      <c r="C46" s="384">
        <v>110</v>
      </c>
      <c r="D46" s="384">
        <v>105</v>
      </c>
      <c r="E46" s="384">
        <f>SUBTOTAL(9,E37,E40,E43)</f>
        <v>93</v>
      </c>
    </row>
  </sheetData>
  <mergeCells count="32">
    <mergeCell ref="A17:G17"/>
    <mergeCell ref="A24:A25"/>
    <mergeCell ref="H17:IV17"/>
    <mergeCell ref="A33:XFD33"/>
    <mergeCell ref="A15:L15"/>
    <mergeCell ref="A11:A12"/>
    <mergeCell ref="A9:A10"/>
    <mergeCell ref="A13:A14"/>
    <mergeCell ref="A16:XFD16"/>
    <mergeCell ref="A1:L1"/>
    <mergeCell ref="A2:A3"/>
    <mergeCell ref="B2:B3"/>
    <mergeCell ref="C2:I2"/>
    <mergeCell ref="J2:L2"/>
    <mergeCell ref="A35:B36"/>
    <mergeCell ref="A31:G31"/>
    <mergeCell ref="A30:G30"/>
    <mergeCell ref="A32:G32"/>
    <mergeCell ref="A26:A27"/>
    <mergeCell ref="C35:E35"/>
    <mergeCell ref="A34:E34"/>
    <mergeCell ref="A28:A29"/>
    <mergeCell ref="A37:B37"/>
    <mergeCell ref="A45:B45"/>
    <mergeCell ref="A38:B38"/>
    <mergeCell ref="A39:B39"/>
    <mergeCell ref="A40:B40"/>
    <mergeCell ref="A46:B46"/>
    <mergeCell ref="A41:B41"/>
    <mergeCell ref="A42:B42"/>
    <mergeCell ref="A43:B43"/>
    <mergeCell ref="A44:B44"/>
  </mergeCells>
  <phoneticPr fontId="36" type="noConversion"/>
  <hyperlinks>
    <hyperlink ref="A32" r:id="rId1"/>
  </hyperlinks>
  <pageMargins left="0.75" right="0.75" top="1" bottom="1" header="0.5" footer="0.5"/>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I51"/>
  <sheetViews>
    <sheetView zoomScale="85" zoomScaleNormal="85" workbookViewId="0">
      <selection sqref="A1:XFD1"/>
    </sheetView>
  </sheetViews>
  <sheetFormatPr defaultColWidth="9.109375" defaultRowHeight="13.2" outlineLevelRow="1"/>
  <cols>
    <col min="1" max="1" width="27" style="1" customWidth="1"/>
    <col min="2" max="2" width="17.88671875" style="1" customWidth="1"/>
    <col min="3" max="3" width="12" style="1" customWidth="1"/>
    <col min="4" max="4" width="3" style="1" customWidth="1"/>
    <col min="5" max="5" width="28.44140625" style="1" customWidth="1"/>
    <col min="6" max="6" width="12.6640625" style="1" customWidth="1"/>
    <col min="7" max="7" width="2.5546875" style="1" customWidth="1"/>
    <col min="8" max="8" width="27.6640625" style="1" customWidth="1"/>
    <col min="9" max="9" width="20.109375" style="1" customWidth="1"/>
    <col min="10" max="13" width="10.109375" style="1" customWidth="1"/>
    <col min="14" max="16384" width="9.109375" style="1"/>
  </cols>
  <sheetData>
    <row r="1" spans="1:1" s="673" customFormat="1" ht="24" customHeight="1">
      <c r="A1" s="673" t="s">
        <v>120</v>
      </c>
    </row>
    <row r="2" spans="1:1" ht="15" customHeight="1"/>
    <row r="3" spans="1:1" ht="15" customHeight="1"/>
    <row r="4" spans="1:1" ht="15" customHeight="1"/>
    <row r="5" spans="1:1" ht="15" customHeight="1"/>
    <row r="6" spans="1:1" ht="15" customHeight="1"/>
    <row r="7" spans="1:1" ht="15" customHeight="1"/>
    <row r="8" spans="1:1" ht="15" customHeight="1"/>
    <row r="9" spans="1:1" ht="15" customHeight="1"/>
    <row r="10" spans="1:1" ht="15" customHeight="1"/>
    <row r="11" spans="1:1" ht="15" customHeight="1"/>
    <row r="12" spans="1:1" ht="15" customHeight="1"/>
    <row r="13" spans="1:1" ht="15" customHeight="1"/>
    <row r="14" spans="1:1" ht="15" customHeight="1"/>
    <row r="15" spans="1:1" ht="15" customHeight="1"/>
    <row r="16" spans="1:1" ht="15" customHeight="1"/>
    <row r="17" spans="1:9" ht="15" customHeight="1"/>
    <row r="18" spans="1:9" ht="15" customHeight="1"/>
    <row r="19" spans="1:9" ht="15" customHeight="1"/>
    <row r="20" spans="1:9" s="162" customFormat="1" ht="13.8" thickBot="1">
      <c r="A20" s="671">
        <v>42643</v>
      </c>
      <c r="B20" s="671"/>
      <c r="C20" s="671"/>
      <c r="D20" s="671"/>
      <c r="E20" s="671"/>
      <c r="F20" s="671"/>
      <c r="G20" s="671"/>
      <c r="H20" s="671"/>
      <c r="I20" s="671"/>
    </row>
    <row r="21" spans="1:9" s="162" customFormat="1" ht="40.200000000000003" thickBot="1">
      <c r="A21" s="163" t="s">
        <v>121</v>
      </c>
      <c r="B21" s="32" t="s">
        <v>122</v>
      </c>
      <c r="C21" s="165" t="s">
        <v>123</v>
      </c>
      <c r="D21" s="166"/>
      <c r="E21" s="163" t="s">
        <v>121</v>
      </c>
      <c r="F21" s="165" t="s">
        <v>269</v>
      </c>
      <c r="G21" s="166"/>
      <c r="H21" s="163" t="s">
        <v>121</v>
      </c>
      <c r="I21" s="165" t="s">
        <v>124</v>
      </c>
    </row>
    <row r="22" spans="1:9" s="171" customFormat="1" ht="18.75" customHeight="1">
      <c r="A22" s="606" t="s">
        <v>125</v>
      </c>
      <c r="B22" s="168">
        <v>214</v>
      </c>
      <c r="C22" s="169">
        <v>0.71333333333333337</v>
      </c>
      <c r="D22" s="170"/>
      <c r="E22" s="606" t="s">
        <v>125</v>
      </c>
      <c r="F22" s="169">
        <v>0.72804054054054057</v>
      </c>
      <c r="G22" s="170"/>
      <c r="H22" s="606" t="s">
        <v>125</v>
      </c>
      <c r="I22" s="169">
        <v>0.82282928758510121</v>
      </c>
    </row>
    <row r="23" spans="1:9" s="175" customFormat="1" ht="18.75" customHeight="1">
      <c r="A23" s="172" t="s">
        <v>128</v>
      </c>
      <c r="B23" s="173">
        <v>21</v>
      </c>
      <c r="C23" s="174">
        <v>7.0000000000000007E-2</v>
      </c>
      <c r="D23" s="170"/>
      <c r="E23" s="172" t="s">
        <v>128</v>
      </c>
      <c r="F23" s="174">
        <v>8.1081081081081086E-2</v>
      </c>
      <c r="G23" s="170"/>
      <c r="H23" s="172" t="s">
        <v>128</v>
      </c>
      <c r="I23" s="174">
        <v>7.2019938513755766E-2</v>
      </c>
    </row>
    <row r="24" spans="1:9" s="175" customFormat="1" ht="18.75" customHeight="1">
      <c r="A24" s="172" t="s">
        <v>126</v>
      </c>
      <c r="B24" s="173">
        <v>18</v>
      </c>
      <c r="C24" s="174">
        <v>0.06</v>
      </c>
      <c r="D24" s="170"/>
      <c r="E24" s="172" t="s">
        <v>126</v>
      </c>
      <c r="F24" s="174">
        <v>5.9121621621621621E-2</v>
      </c>
      <c r="G24" s="170"/>
      <c r="H24" s="172" t="s">
        <v>126</v>
      </c>
      <c r="I24" s="174">
        <v>4.009323096383844E-2</v>
      </c>
    </row>
    <row r="25" spans="1:9" s="175" customFormat="1" ht="18.75" customHeight="1">
      <c r="A25" s="172" t="s">
        <v>127</v>
      </c>
      <c r="B25" s="173">
        <v>9</v>
      </c>
      <c r="C25" s="174">
        <v>0.03</v>
      </c>
      <c r="D25" s="170"/>
      <c r="E25" s="172" t="s">
        <v>127</v>
      </c>
      <c r="F25" s="174">
        <v>3.0405405405405407E-2</v>
      </c>
      <c r="G25" s="170"/>
      <c r="H25" s="531" t="s">
        <v>271</v>
      </c>
      <c r="I25" s="174">
        <v>2.7121613948760191E-2</v>
      </c>
    </row>
    <row r="26" spans="1:9" s="162" customFormat="1" ht="18.75" customHeight="1">
      <c r="A26" s="533" t="s">
        <v>272</v>
      </c>
      <c r="B26" s="176">
        <v>9</v>
      </c>
      <c r="C26" s="177">
        <v>0.03</v>
      </c>
      <c r="D26" s="170"/>
      <c r="E26" s="531" t="s">
        <v>271</v>
      </c>
      <c r="F26" s="174">
        <v>2.5337837837837839E-2</v>
      </c>
      <c r="G26" s="170"/>
      <c r="H26" s="172" t="s">
        <v>127</v>
      </c>
      <c r="I26" s="174">
        <v>1.9554102046945611E-2</v>
      </c>
    </row>
    <row r="27" spans="1:9" s="182" customFormat="1" ht="18.75" customHeight="1" thickBot="1">
      <c r="A27" s="178" t="s">
        <v>129</v>
      </c>
      <c r="B27" s="179">
        <v>29</v>
      </c>
      <c r="C27" s="180">
        <v>9.6666666666666665E-2</v>
      </c>
      <c r="D27" s="181"/>
      <c r="E27" s="178" t="s">
        <v>129</v>
      </c>
      <c r="F27" s="180">
        <v>7.6013513513513487E-2</v>
      </c>
      <c r="G27" s="181"/>
      <c r="H27" s="178" t="s">
        <v>129</v>
      </c>
      <c r="I27" s="180">
        <v>1.8381826941598733E-2</v>
      </c>
    </row>
    <row r="28" spans="1:9" s="162" customFormat="1" ht="18.75" customHeight="1" outlineLevel="1">
      <c r="A28" s="534" t="s">
        <v>130</v>
      </c>
      <c r="B28" s="173">
        <v>5</v>
      </c>
      <c r="C28" s="174">
        <v>1.6666666666666666E-2</v>
      </c>
      <c r="D28" s="181"/>
      <c r="E28" s="532" t="s">
        <v>270</v>
      </c>
      <c r="F28" s="174">
        <v>2.364864864864865E-2</v>
      </c>
      <c r="G28" s="181"/>
      <c r="H28" s="529" t="s">
        <v>131</v>
      </c>
      <c r="I28" s="174">
        <v>6.267322754213725E-3</v>
      </c>
    </row>
    <row r="29" spans="1:9" s="161" customFormat="1" ht="18.75" customHeight="1" outlineLevel="1">
      <c r="A29" s="529" t="s">
        <v>131</v>
      </c>
      <c r="B29" s="173">
        <v>4</v>
      </c>
      <c r="C29" s="174">
        <v>1.3333333333333334E-2</v>
      </c>
      <c r="D29" s="181"/>
      <c r="E29" s="534" t="s">
        <v>130</v>
      </c>
      <c r="F29" s="174">
        <v>1.9425675675675675E-2</v>
      </c>
      <c r="G29" s="181"/>
      <c r="H29" s="533" t="s">
        <v>272</v>
      </c>
      <c r="I29" s="174">
        <v>3.7244213719305631E-3</v>
      </c>
    </row>
    <row r="30" spans="1:9" s="161" customFormat="1" ht="18.75" customHeight="1" outlineLevel="1">
      <c r="A30" s="531" t="s">
        <v>271</v>
      </c>
      <c r="B30" s="173">
        <v>4</v>
      </c>
      <c r="C30" s="174">
        <v>1.3333333333333334E-2</v>
      </c>
      <c r="D30" s="181"/>
      <c r="E30" s="533" t="s">
        <v>272</v>
      </c>
      <c r="F30" s="181">
        <v>1.097972972972973E-2</v>
      </c>
      <c r="G30" s="181"/>
      <c r="H30" s="532" t="s">
        <v>270</v>
      </c>
      <c r="I30" s="174">
        <v>2.8568240208266221E-3</v>
      </c>
    </row>
    <row r="31" spans="1:9" s="161" customFormat="1" ht="18.75" customHeight="1" outlineLevel="1">
      <c r="A31" s="532" t="s">
        <v>270</v>
      </c>
      <c r="B31" s="173">
        <v>4</v>
      </c>
      <c r="C31" s="174">
        <v>1.3333333333333334E-2</v>
      </c>
      <c r="D31" s="181"/>
      <c r="E31" s="530" t="s">
        <v>131</v>
      </c>
      <c r="F31" s="525">
        <v>8.4459459459459464E-3</v>
      </c>
      <c r="G31" s="181"/>
      <c r="H31" s="534" t="s">
        <v>130</v>
      </c>
      <c r="I31" s="174">
        <v>1.8712065594544813E-3</v>
      </c>
    </row>
    <row r="32" spans="1:9" s="161" customFormat="1" ht="18.75" customHeight="1" outlineLevel="1">
      <c r="A32" s="304"/>
      <c r="B32" s="387"/>
      <c r="C32" s="526">
        <f>SUM(C28:C31)</f>
        <v>5.6666666666666671E-2</v>
      </c>
      <c r="D32" s="527"/>
      <c r="E32" s="527"/>
      <c r="F32" s="526">
        <f>SUM(F28:F31)</f>
        <v>6.25E-2</v>
      </c>
      <c r="G32" s="527"/>
      <c r="H32" s="527"/>
      <c r="I32" s="526">
        <f>SUM(I28:I31)</f>
        <v>1.4719774706425392E-2</v>
      </c>
    </row>
    <row r="33" spans="1:9" s="161" customFormat="1" outlineLevel="1">
      <c r="A33" s="305" t="s">
        <v>132</v>
      </c>
      <c r="C33" s="528"/>
      <c r="F33" s="528"/>
      <c r="I33" s="528"/>
    </row>
    <row r="34" spans="1:9" s="672" customFormat="1"/>
    <row r="35" spans="1:9" s="162" customFormat="1">
      <c r="A35" s="671">
        <v>42551</v>
      </c>
      <c r="B35" s="671"/>
      <c r="C35" s="671"/>
      <c r="D35" s="671"/>
      <c r="E35" s="671"/>
      <c r="F35" s="671"/>
      <c r="G35" s="671"/>
      <c r="H35" s="671"/>
      <c r="I35" s="671"/>
    </row>
    <row r="36" spans="1:9" s="162" customFormat="1" ht="27" hidden="1" outlineLevel="1" thickBot="1">
      <c r="A36" s="163" t="s">
        <v>15</v>
      </c>
      <c r="B36" s="164" t="s">
        <v>8</v>
      </c>
      <c r="C36" s="165" t="s">
        <v>24</v>
      </c>
      <c r="D36" s="166"/>
      <c r="E36" s="163" t="s">
        <v>15</v>
      </c>
      <c r="F36" s="165" t="s">
        <v>23</v>
      </c>
      <c r="G36" s="166"/>
      <c r="H36" s="163" t="s">
        <v>15</v>
      </c>
      <c r="I36" s="165" t="s">
        <v>25</v>
      </c>
    </row>
    <row r="37" spans="1:9" s="161" customFormat="1" ht="18.75" hidden="1" customHeight="1" outlineLevel="1">
      <c r="A37" s="167" t="s">
        <v>13</v>
      </c>
      <c r="B37" s="168">
        <v>216</v>
      </c>
      <c r="C37" s="169">
        <v>0.71052631578947367</v>
      </c>
      <c r="D37" s="170"/>
      <c r="E37" s="167" t="s">
        <v>13</v>
      </c>
      <c r="F37" s="169">
        <v>0.72476272648835205</v>
      </c>
      <c r="G37" s="170"/>
      <c r="H37" s="167" t="s">
        <v>13</v>
      </c>
      <c r="I37" s="169">
        <v>0.8218136982895129</v>
      </c>
    </row>
    <row r="38" spans="1:9" s="162" customFormat="1" ht="18.75" hidden="1" customHeight="1" outlineLevel="1">
      <c r="A38" s="172" t="s">
        <v>9</v>
      </c>
      <c r="B38" s="173">
        <v>21</v>
      </c>
      <c r="C38" s="174">
        <v>6.9078947368421059E-2</v>
      </c>
      <c r="D38" s="170"/>
      <c r="E38" s="172" t="s">
        <v>9</v>
      </c>
      <c r="F38" s="174">
        <v>8.0241587575496112E-2</v>
      </c>
      <c r="G38" s="170"/>
      <c r="H38" s="172" t="s">
        <v>9</v>
      </c>
      <c r="I38" s="174">
        <v>7.3471757886253791E-2</v>
      </c>
    </row>
    <row r="39" spans="1:9" s="161" customFormat="1" ht="18.75" hidden="1" customHeight="1" outlineLevel="1">
      <c r="A39" s="172" t="s">
        <v>12</v>
      </c>
      <c r="B39" s="173">
        <v>18</v>
      </c>
      <c r="C39" s="174">
        <v>5.921052631578947E-2</v>
      </c>
      <c r="D39" s="170"/>
      <c r="E39" s="172" t="s">
        <v>12</v>
      </c>
      <c r="F39" s="174">
        <v>6.0396893874029335E-2</v>
      </c>
      <c r="G39" s="170"/>
      <c r="H39" s="172" t="s">
        <v>12</v>
      </c>
      <c r="I39" s="174">
        <v>3.9832670055928061E-2</v>
      </c>
    </row>
    <row r="40" spans="1:9" s="162" customFormat="1" ht="18.75" hidden="1" customHeight="1" outlineLevel="1">
      <c r="A40" s="172" t="s">
        <v>30</v>
      </c>
      <c r="B40" s="173">
        <v>9</v>
      </c>
      <c r="C40" s="174">
        <v>2.9605263157894735E-2</v>
      </c>
      <c r="D40" s="170"/>
      <c r="E40" s="172" t="s">
        <v>30</v>
      </c>
      <c r="F40" s="174">
        <v>3.0198446937014668E-2</v>
      </c>
      <c r="G40" s="170"/>
      <c r="H40" s="385" t="s">
        <v>22</v>
      </c>
      <c r="I40" s="174">
        <v>2.7889594955085119E-2</v>
      </c>
    </row>
    <row r="41" spans="1:9" s="162" customFormat="1" ht="18.75" hidden="1" customHeight="1" outlineLevel="1">
      <c r="A41" s="386" t="s">
        <v>11</v>
      </c>
      <c r="B41" s="176">
        <v>9</v>
      </c>
      <c r="C41" s="177">
        <v>2.9605263157894735E-2</v>
      </c>
      <c r="D41" s="170"/>
      <c r="E41" s="385" t="s">
        <v>22</v>
      </c>
      <c r="F41" s="174">
        <v>2.5884383088869714E-2</v>
      </c>
      <c r="G41" s="170"/>
      <c r="H41" s="172" t="s">
        <v>30</v>
      </c>
      <c r="I41" s="174">
        <v>1.865270030201446E-2</v>
      </c>
    </row>
    <row r="42" spans="1:9" s="161" customFormat="1" ht="18.75" hidden="1" customHeight="1" outlineLevel="1" thickBot="1">
      <c r="A42" s="178" t="s">
        <v>39</v>
      </c>
      <c r="B42" s="179">
        <v>31</v>
      </c>
      <c r="C42" s="180">
        <v>0.10197368421052631</v>
      </c>
      <c r="D42" s="181"/>
      <c r="E42" s="178" t="s">
        <v>26</v>
      </c>
      <c r="F42" s="180">
        <v>7.8515962036238007E-2</v>
      </c>
      <c r="G42" s="181"/>
      <c r="H42" s="178" t="s">
        <v>26</v>
      </c>
      <c r="I42" s="180">
        <v>1.8339578511205601E-2</v>
      </c>
    </row>
    <row r="43" spans="1:9" s="162" customFormat="1" ht="18.75" hidden="1" customHeight="1" outlineLevel="1">
      <c r="A43" s="306" t="s">
        <v>10</v>
      </c>
      <c r="B43" s="173">
        <v>5</v>
      </c>
      <c r="C43" s="174">
        <v>1.6447368421052631E-2</v>
      </c>
      <c r="D43" s="181"/>
      <c r="E43" s="532" t="s">
        <v>31</v>
      </c>
      <c r="F43" s="174">
        <v>2.4158757549611734E-2</v>
      </c>
      <c r="G43" s="181"/>
      <c r="H43" s="306" t="s">
        <v>10</v>
      </c>
      <c r="I43" s="174">
        <v>6.4683258224971681E-3</v>
      </c>
    </row>
    <row r="44" spans="1:9" s="161" customFormat="1" ht="18.75" hidden="1" customHeight="1" outlineLevel="1">
      <c r="A44" s="345" t="s">
        <v>42</v>
      </c>
      <c r="B44" s="173">
        <v>5</v>
      </c>
      <c r="C44" s="174">
        <v>1.6447368421052631E-2</v>
      </c>
      <c r="D44" s="181"/>
      <c r="E44" s="345" t="s">
        <v>42</v>
      </c>
      <c r="F44" s="174">
        <v>2.0707506471095771E-2</v>
      </c>
      <c r="G44" s="181"/>
      <c r="H44" s="386" t="s">
        <v>11</v>
      </c>
      <c r="I44" s="174">
        <v>3.4676268108284158E-3</v>
      </c>
    </row>
    <row r="45" spans="1:9" s="161" customFormat="1" ht="18.75" hidden="1" customHeight="1" outlineLevel="1">
      <c r="A45" s="385" t="s">
        <v>22</v>
      </c>
      <c r="B45" s="387">
        <v>4</v>
      </c>
      <c r="C45" s="181">
        <v>1.3157894736842105E-2</v>
      </c>
      <c r="D45" s="181"/>
      <c r="E45" s="524" t="s">
        <v>10</v>
      </c>
      <c r="F45" s="523">
        <v>8.6281276962899053E-3</v>
      </c>
      <c r="G45" s="181"/>
      <c r="H45" s="532" t="s">
        <v>31</v>
      </c>
      <c r="I45" s="181">
        <v>2.9981662581026591E-3</v>
      </c>
    </row>
    <row r="46" spans="1:9" s="161" customFormat="1" hidden="1" outlineLevel="1">
      <c r="A46" s="305" t="s">
        <v>38</v>
      </c>
      <c r="E46" s="304"/>
      <c r="F46" s="181"/>
    </row>
    <row r="47" spans="1:9" s="161" customFormat="1" collapsed="1"/>
    <row r="48" spans="1:9" s="161" customFormat="1"/>
    <row r="49" s="161" customFormat="1"/>
    <row r="50" s="161" customFormat="1"/>
    <row r="51" s="161" customFormat="1"/>
  </sheetData>
  <mergeCells count="4">
    <mergeCell ref="A20:I20"/>
    <mergeCell ref="A35:I35"/>
    <mergeCell ref="A34:XFD34"/>
    <mergeCell ref="A1:XFD1"/>
  </mergeCells>
  <phoneticPr fontId="0" type="noConversion"/>
  <pageMargins left="0.75" right="0.75" top="1" bottom="1" header="0.5" footer="0.5"/>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18"/>
  <sheetViews>
    <sheetView zoomScale="70" zoomScaleNormal="70" workbookViewId="0">
      <selection sqref="A1:XFD1"/>
    </sheetView>
  </sheetViews>
  <sheetFormatPr defaultColWidth="9.109375" defaultRowHeight="13.2" outlineLevelRow="2"/>
  <cols>
    <col min="1" max="1" width="33.6640625" style="14" customWidth="1"/>
    <col min="2" max="8" width="14" style="14" customWidth="1"/>
    <col min="9" max="9" width="15.109375" style="14" customWidth="1"/>
    <col min="10" max="12" width="18.109375" style="14" customWidth="1"/>
    <col min="13" max="13" width="13.44140625" style="14" customWidth="1"/>
    <col min="14" max="14" width="12.6640625" style="14" bestFit="1" customWidth="1"/>
    <col min="15" max="16" width="9.109375" style="14"/>
    <col min="17" max="17" width="12.109375" style="14" bestFit="1" customWidth="1"/>
    <col min="18" max="18" width="11.5546875" style="14" bestFit="1" customWidth="1"/>
    <col min="19" max="19" width="11.6640625" style="14" bestFit="1" customWidth="1"/>
    <col min="20" max="21" width="11.5546875" style="14" bestFit="1" customWidth="1"/>
    <col min="22" max="16384" width="9.109375" style="14"/>
  </cols>
  <sheetData>
    <row r="1" spans="1:35" s="676" customFormat="1" ht="27" customHeight="1">
      <c r="A1" s="676" t="s">
        <v>278</v>
      </c>
    </row>
    <row r="2" spans="1:35" ht="16.2" outlineLevel="2" thickBot="1">
      <c r="B2" s="677" t="s">
        <v>276</v>
      </c>
      <c r="C2" s="677"/>
      <c r="D2" s="677"/>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row>
    <row r="3" spans="1:35" ht="47.4" customHeight="1" outlineLevel="2" thickBot="1">
      <c r="A3" s="18" t="s">
        <v>133</v>
      </c>
      <c r="B3" s="419" t="s">
        <v>275</v>
      </c>
      <c r="C3" s="419" t="s">
        <v>274</v>
      </c>
      <c r="D3" s="419" t="s">
        <v>273</v>
      </c>
      <c r="E3" s="419" t="s">
        <v>44</v>
      </c>
      <c r="F3" s="199" t="s">
        <v>134</v>
      </c>
      <c r="G3" s="199" t="s">
        <v>97</v>
      </c>
      <c r="H3" s="199" t="s">
        <v>73</v>
      </c>
      <c r="I3" s="13"/>
      <c r="J3" s="13"/>
      <c r="K3" s="13"/>
      <c r="L3" s="13"/>
      <c r="M3" s="13"/>
      <c r="N3" s="13"/>
      <c r="O3" s="13"/>
      <c r="P3" s="13"/>
      <c r="Q3" s="13"/>
      <c r="R3" s="13"/>
      <c r="S3" s="13"/>
      <c r="T3" s="13"/>
      <c r="U3" s="13"/>
      <c r="V3" s="13"/>
      <c r="W3" s="13"/>
      <c r="X3" s="13"/>
      <c r="Y3" s="13"/>
      <c r="Z3" s="13"/>
      <c r="AA3" s="13"/>
      <c r="AB3" s="13"/>
      <c r="AC3" s="13"/>
      <c r="AD3" s="13"/>
      <c r="AE3" s="13"/>
      <c r="AF3" s="13"/>
      <c r="AG3" s="13"/>
    </row>
    <row r="4" spans="1:35" ht="18.75" customHeight="1" outlineLevel="2">
      <c r="A4" s="607" t="s">
        <v>116</v>
      </c>
      <c r="B4" s="157">
        <v>59.520826849299979</v>
      </c>
      <c r="C4" s="157">
        <v>55.360134455200019</v>
      </c>
      <c r="D4" s="157">
        <v>54.349584428399979</v>
      </c>
      <c r="E4" s="157">
        <v>58.405766907799986</v>
      </c>
      <c r="F4" s="203">
        <v>7.4631343037104836E-2</v>
      </c>
      <c r="G4" s="203">
        <v>5.5014903460262297E-2</v>
      </c>
      <c r="H4" s="204">
        <v>-1.8733945755209369E-2</v>
      </c>
      <c r="I4" s="13"/>
      <c r="J4" s="13"/>
      <c r="K4" s="13"/>
      <c r="L4" s="13"/>
      <c r="M4" s="13"/>
      <c r="N4" s="13"/>
      <c r="O4" s="13"/>
      <c r="P4" s="13"/>
      <c r="Q4" s="13"/>
      <c r="R4" s="13"/>
      <c r="S4" s="13"/>
      <c r="T4" s="13"/>
      <c r="U4" s="13"/>
      <c r="V4" s="13"/>
      <c r="W4" s="13"/>
      <c r="X4" s="13"/>
      <c r="Y4" s="13"/>
      <c r="Z4" s="13"/>
      <c r="AA4" s="13"/>
      <c r="AB4" s="13"/>
      <c r="AC4" s="13"/>
      <c r="AD4" s="13"/>
      <c r="AE4" s="13"/>
      <c r="AF4" s="13"/>
      <c r="AG4" s="13"/>
    </row>
    <row r="5" spans="1:35" ht="18.75" customHeight="1" outlineLevel="2">
      <c r="A5" s="608" t="s">
        <v>117</v>
      </c>
      <c r="B5" s="158">
        <v>91.106174400100016</v>
      </c>
      <c r="C5" s="158">
        <v>88.860905506500004</v>
      </c>
      <c r="D5" s="158">
        <v>58.779092814399988</v>
      </c>
      <c r="E5" s="158">
        <v>66.719698831599999</v>
      </c>
      <c r="F5" s="203">
        <v>0.13509235404964737</v>
      </c>
      <c r="G5" s="203">
        <v>-0.2491670161213968</v>
      </c>
      <c r="H5" s="204">
        <v>-0.26767094249183232</v>
      </c>
      <c r="I5" s="13"/>
      <c r="J5" s="13"/>
      <c r="K5" s="13"/>
      <c r="L5" s="13"/>
      <c r="M5" s="13"/>
      <c r="N5" s="13"/>
      <c r="O5" s="13"/>
      <c r="P5" s="13"/>
      <c r="Q5" s="13"/>
      <c r="R5" s="13"/>
      <c r="S5" s="13"/>
      <c r="T5" s="13"/>
      <c r="U5" s="13"/>
      <c r="V5" s="13"/>
      <c r="W5" s="13"/>
      <c r="X5" s="13"/>
      <c r="Y5" s="13"/>
      <c r="Z5" s="13"/>
      <c r="AA5" s="13"/>
      <c r="AB5" s="13"/>
      <c r="AC5" s="13"/>
      <c r="AD5" s="13"/>
      <c r="AE5" s="13"/>
      <c r="AF5" s="13"/>
      <c r="AG5" s="13"/>
    </row>
    <row r="6" spans="1:35" ht="18.75" customHeight="1" outlineLevel="2">
      <c r="A6" s="395" t="s">
        <v>135</v>
      </c>
      <c r="B6" s="159">
        <v>12490.4976668612</v>
      </c>
      <c r="C6" s="159">
        <v>10489.885914909501</v>
      </c>
      <c r="D6" s="159">
        <v>9636.040922259499</v>
      </c>
      <c r="E6" s="159">
        <v>8698.4805143507001</v>
      </c>
      <c r="F6" s="205">
        <v>-9.7297263001759449E-2</v>
      </c>
      <c r="G6" s="205">
        <v>-0.17077453607123005</v>
      </c>
      <c r="H6" s="206">
        <v>-0.30359215890742119</v>
      </c>
      <c r="I6" s="13"/>
      <c r="J6" s="13"/>
      <c r="K6" s="13"/>
      <c r="L6" s="13"/>
      <c r="M6" s="13"/>
      <c r="N6" s="13"/>
      <c r="O6" s="13"/>
      <c r="P6" s="13"/>
      <c r="Q6" s="13"/>
      <c r="R6" s="13"/>
      <c r="S6" s="13"/>
      <c r="T6" s="13"/>
      <c r="U6" s="13"/>
      <c r="V6" s="13"/>
      <c r="W6" s="13"/>
      <c r="X6" s="13"/>
      <c r="Y6" s="13"/>
      <c r="Z6" s="13"/>
      <c r="AA6" s="13"/>
      <c r="AB6" s="13"/>
      <c r="AC6" s="13"/>
      <c r="AD6" s="13"/>
      <c r="AE6" s="13"/>
      <c r="AF6" s="13"/>
      <c r="AG6" s="13"/>
    </row>
    <row r="7" spans="1:35" ht="18.75" customHeight="1" outlineLevel="2">
      <c r="A7" s="388" t="s">
        <v>136</v>
      </c>
      <c r="B7" s="389">
        <v>4032.3788865226988</v>
      </c>
      <c r="C7" s="389">
        <v>4083.0457917541999</v>
      </c>
      <c r="D7" s="389">
        <v>3384.7077576959996</v>
      </c>
      <c r="E7" s="389">
        <v>2750.8823911608001</v>
      </c>
      <c r="F7" s="390">
        <v>-0.18726147481833111</v>
      </c>
      <c r="G7" s="390">
        <v>-0.32626707329213223</v>
      </c>
      <c r="H7" s="391">
        <v>-0.31780160828760584</v>
      </c>
      <c r="I7" s="13"/>
      <c r="J7" s="13"/>
      <c r="K7" s="13"/>
      <c r="L7" s="13"/>
      <c r="M7" s="13"/>
      <c r="N7" s="13"/>
      <c r="O7" s="13"/>
      <c r="P7" s="13"/>
      <c r="Q7" s="13"/>
      <c r="R7" s="13"/>
      <c r="S7" s="13"/>
      <c r="T7" s="13"/>
      <c r="U7" s="13"/>
      <c r="V7" s="13"/>
      <c r="W7" s="13"/>
      <c r="X7" s="13"/>
      <c r="Y7" s="13"/>
      <c r="Z7" s="13"/>
      <c r="AA7" s="13"/>
      <c r="AB7" s="13"/>
      <c r="AC7" s="13"/>
      <c r="AD7" s="13"/>
      <c r="AE7" s="13"/>
      <c r="AF7" s="13"/>
      <c r="AG7" s="13"/>
    </row>
    <row r="8" spans="1:35" ht="18.75" customHeight="1" outlineLevel="2">
      <c r="A8" s="394" t="s">
        <v>137</v>
      </c>
      <c r="B8" s="399">
        <v>8458.1187803385019</v>
      </c>
      <c r="C8" s="399">
        <v>6406.8401231552989</v>
      </c>
      <c r="D8" s="399">
        <v>6251.3331645634998</v>
      </c>
      <c r="E8" s="399">
        <v>5947.5981231898995</v>
      </c>
      <c r="F8" s="400">
        <v>-4.8587242653353124E-2</v>
      </c>
      <c r="G8" s="400">
        <v>-7.1679953165309729E-2</v>
      </c>
      <c r="H8" s="401">
        <v>-0.29681785304132713</v>
      </c>
      <c r="I8" s="13"/>
      <c r="J8" s="13"/>
      <c r="K8" s="13"/>
      <c r="L8" s="13"/>
      <c r="M8" s="13"/>
      <c r="N8" s="13"/>
      <c r="O8" s="13"/>
      <c r="P8" s="13"/>
      <c r="Q8" s="13"/>
      <c r="R8" s="13"/>
      <c r="S8" s="13"/>
      <c r="T8" s="13"/>
      <c r="U8" s="13"/>
      <c r="V8" s="13"/>
      <c r="W8" s="13"/>
      <c r="X8" s="13"/>
      <c r="Y8" s="13"/>
      <c r="Z8" s="13"/>
      <c r="AA8" s="13"/>
      <c r="AB8" s="13"/>
      <c r="AC8" s="13"/>
      <c r="AD8" s="13"/>
      <c r="AE8" s="13"/>
      <c r="AF8" s="13"/>
      <c r="AG8" s="13"/>
    </row>
    <row r="9" spans="1:35" ht="18.75" customHeight="1" outlineLevel="2">
      <c r="A9" s="415" t="s">
        <v>138</v>
      </c>
      <c r="B9" s="416">
        <v>10337.868508775604</v>
      </c>
      <c r="C9" s="416">
        <v>10634.1069548712</v>
      </c>
      <c r="D9" s="416">
        <v>9749.1695995022983</v>
      </c>
      <c r="E9" s="416">
        <v>8823.6059800901021</v>
      </c>
      <c r="F9" s="417">
        <v>-9.493768776567868E-2</v>
      </c>
      <c r="G9" s="417">
        <v>-0.17025416261698934</v>
      </c>
      <c r="H9" s="418">
        <v>-0.1464772479355948</v>
      </c>
      <c r="I9" s="13"/>
      <c r="J9" s="13"/>
      <c r="K9" s="13"/>
      <c r="L9" s="13"/>
      <c r="M9" s="13"/>
      <c r="N9" s="13"/>
      <c r="O9" s="13"/>
      <c r="P9" s="13"/>
      <c r="Q9" s="13"/>
      <c r="R9" s="13"/>
      <c r="S9" s="13"/>
      <c r="T9" s="13"/>
      <c r="U9" s="13"/>
      <c r="V9" s="13"/>
      <c r="W9" s="13"/>
      <c r="X9" s="13"/>
      <c r="Y9" s="13"/>
      <c r="Z9" s="13"/>
      <c r="AA9" s="13"/>
      <c r="AB9" s="13"/>
      <c r="AC9" s="13"/>
      <c r="AD9" s="13"/>
      <c r="AE9" s="13"/>
      <c r="AF9" s="13"/>
      <c r="AG9" s="13"/>
    </row>
    <row r="10" spans="1:35" ht="18.75" customHeight="1" outlineLevel="2">
      <c r="A10" s="609" t="s">
        <v>139</v>
      </c>
      <c r="B10" s="402">
        <v>214703.02694712099</v>
      </c>
      <c r="C10" s="402">
        <v>225540.89352320562</v>
      </c>
      <c r="D10" s="402">
        <v>235457.15949659949</v>
      </c>
      <c r="E10" s="402">
        <v>244784.99123767912</v>
      </c>
      <c r="F10" s="203">
        <v>3.9615833984501636E-2</v>
      </c>
      <c r="G10" s="203">
        <v>8.5324206239758782E-2</v>
      </c>
      <c r="H10" s="204">
        <v>0.14010964222673472</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5" ht="18.75" customHeight="1" outlineLevel="2" thickBot="1">
      <c r="A11" s="610" t="s">
        <v>140</v>
      </c>
      <c r="B11" s="160">
        <v>227344.15161523159</v>
      </c>
      <c r="C11" s="160">
        <v>236175.00047807684</v>
      </c>
      <c r="D11" s="160">
        <v>245206.32909610178</v>
      </c>
      <c r="E11" s="160">
        <v>253608.59721776919</v>
      </c>
      <c r="F11" s="207">
        <v>3.4266114388810776E-2</v>
      </c>
      <c r="G11" s="207">
        <v>7.3816435712511508E-2</v>
      </c>
      <c r="H11" s="208">
        <v>0.11552725423519505</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5" ht="27" customHeight="1" outlineLevel="2">
      <c r="A12" s="675" t="s">
        <v>141</v>
      </c>
      <c r="B12" s="675"/>
      <c r="C12" s="675"/>
      <c r="D12" s="675"/>
      <c r="E12" s="675"/>
      <c r="F12" s="675"/>
      <c r="G12" s="675"/>
      <c r="H12" s="675"/>
      <c r="I12" s="13"/>
      <c r="J12" s="13"/>
      <c r="K12" s="13"/>
      <c r="L12" s="13"/>
      <c r="M12" s="13"/>
      <c r="N12" s="13"/>
      <c r="O12" s="13"/>
      <c r="P12" s="13"/>
      <c r="Q12" s="13"/>
      <c r="R12" s="13"/>
      <c r="S12" s="13"/>
      <c r="T12" s="13"/>
      <c r="U12" s="13"/>
      <c r="V12" s="13"/>
      <c r="W12" s="13"/>
      <c r="X12" s="13"/>
      <c r="Y12" s="13"/>
      <c r="Z12" s="13"/>
      <c r="AA12" s="13"/>
      <c r="AB12" s="13"/>
    </row>
    <row r="13" spans="1:35" s="678" customFormat="1" ht="11.4" outlineLevel="1"/>
    <row r="14" spans="1:35" ht="20.25" customHeight="1" outlineLevel="1" thickBot="1">
      <c r="A14" s="674" t="s">
        <v>280</v>
      </c>
      <c r="B14" s="674"/>
      <c r="C14" s="674"/>
      <c r="D14" s="674"/>
      <c r="F14" s="71"/>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5" ht="19.95" customHeight="1" outlineLevel="2" thickBot="1">
      <c r="A15" s="18" t="s">
        <v>133</v>
      </c>
      <c r="B15" s="419" t="s">
        <v>275</v>
      </c>
      <c r="C15" s="419" t="s">
        <v>274</v>
      </c>
      <c r="D15" s="419" t="s">
        <v>273</v>
      </c>
      <c r="E15" s="419" t="s">
        <v>44</v>
      </c>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35" ht="18.75" customHeight="1" outlineLevel="2">
      <c r="A16" s="607" t="s">
        <v>116</v>
      </c>
      <c r="B16" s="201">
        <v>5.7575530970213028E-3</v>
      </c>
      <c r="C16" s="201">
        <v>5.3550820856548848E-3</v>
      </c>
      <c r="D16" s="201">
        <v>5.5747911525895052E-3</v>
      </c>
      <c r="E16" s="201">
        <v>6.6192628092855499E-3</v>
      </c>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43" ht="18.75" customHeight="1" outlineLevel="2">
      <c r="A17" s="608" t="s">
        <v>117</v>
      </c>
      <c r="B17" s="202">
        <v>8.8128586973960695E-3</v>
      </c>
      <c r="C17" s="202">
        <v>8.3562170179034348E-3</v>
      </c>
      <c r="D17" s="202">
        <v>6.0291384014286411E-3</v>
      </c>
      <c r="E17" s="202">
        <v>7.5615002508213416E-3</v>
      </c>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43" ht="18.75" customHeight="1" outlineLevel="2">
      <c r="A18" s="395" t="s">
        <v>135</v>
      </c>
      <c r="B18" s="393">
        <v>1.2082275622153902</v>
      </c>
      <c r="C18" s="393">
        <v>0.98643787949719319</v>
      </c>
      <c r="D18" s="393">
        <v>0.98839607044598188</v>
      </c>
      <c r="E18" s="393">
        <v>0.98581923693989293</v>
      </c>
      <c r="G18" s="74"/>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43" ht="18.75" customHeight="1" outlineLevel="2">
      <c r="A19" s="388" t="s">
        <v>136</v>
      </c>
      <c r="B19" s="393">
        <v>0.39005902262150999</v>
      </c>
      <c r="C19" s="393">
        <v>0.38395756306399248</v>
      </c>
      <c r="D19" s="393">
        <v>0.34717908260297281</v>
      </c>
      <c r="E19" s="393">
        <v>0.31176396559048408</v>
      </c>
      <c r="G19" s="74"/>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43" ht="18.75" customHeight="1" outlineLevel="2">
      <c r="A20" s="394" t="s">
        <v>137</v>
      </c>
      <c r="B20" s="393">
        <v>0.81816853959388036</v>
      </c>
      <c r="C20" s="393">
        <v>0.60248031643320055</v>
      </c>
      <c r="D20" s="393">
        <v>0.64121698784300918</v>
      </c>
      <c r="E20" s="393">
        <v>0.67405527134940879</v>
      </c>
      <c r="G20" s="74"/>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43" ht="18.75" customHeight="1" outlineLevel="2" thickBot="1">
      <c r="A21" s="611" t="s">
        <v>138</v>
      </c>
      <c r="B21" s="392">
        <v>1</v>
      </c>
      <c r="C21" s="392">
        <v>1</v>
      </c>
      <c r="D21" s="392">
        <v>1</v>
      </c>
      <c r="E21" s="392">
        <v>1</v>
      </c>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43" s="679" customFormat="1" outlineLevel="1"/>
    <row r="23" spans="1:43" ht="22.5" customHeight="1" outlineLevel="1" thickBot="1">
      <c r="A23" s="674" t="s">
        <v>143</v>
      </c>
      <c r="B23" s="674"/>
      <c r="C23" s="21"/>
      <c r="D23" s="21"/>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row>
    <row r="24" spans="1:43" ht="18.75" customHeight="1" outlineLevel="1" thickBot="1">
      <c r="A24" s="18" t="s">
        <v>133</v>
      </c>
      <c r="B24" s="200">
        <v>42643</v>
      </c>
      <c r="C24" s="21"/>
      <c r="D24" s="21"/>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row>
    <row r="25" spans="1:43" ht="18.75" customHeight="1" outlineLevel="1">
      <c r="A25" s="607" t="s">
        <v>119</v>
      </c>
      <c r="B25" s="73">
        <v>0.96520778050551104</v>
      </c>
      <c r="C25" s="21"/>
      <c r="D25" s="21"/>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row>
    <row r="26" spans="1:43" ht="18.75" customHeight="1" outlineLevel="1">
      <c r="A26" s="608" t="s">
        <v>116</v>
      </c>
      <c r="B26" s="73">
        <v>2.3029884455237135E-4</v>
      </c>
      <c r="C26" s="22"/>
      <c r="D26" s="2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1:43" ht="18.75" customHeight="1" outlineLevel="1">
      <c r="A27" s="608" t="s">
        <v>117</v>
      </c>
      <c r="B27" s="73">
        <v>2.6308137643421049E-4</v>
      </c>
      <c r="C27" s="22"/>
      <c r="D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row>
    <row r="28" spans="1:43" ht="18.75" customHeight="1" outlineLevel="1">
      <c r="A28" s="395" t="s">
        <v>135</v>
      </c>
      <c r="B28" s="396">
        <v>3.4298839273502503E-2</v>
      </c>
      <c r="C28" s="44"/>
      <c r="D28" s="2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row>
    <row r="29" spans="1:43" ht="18.75" customHeight="1" outlineLevel="1">
      <c r="A29" s="388" t="s">
        <v>136</v>
      </c>
      <c r="B29" s="396">
        <v>1.0846960321296468E-2</v>
      </c>
      <c r="C29" s="44"/>
      <c r="D29" s="2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row>
    <row r="30" spans="1:43" ht="18.75" customHeight="1" outlineLevel="1">
      <c r="A30" s="394" t="s">
        <v>137</v>
      </c>
      <c r="B30" s="396">
        <v>2.3451878952206035E-2</v>
      </c>
      <c r="C30" s="44"/>
      <c r="D30" s="2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row>
    <row r="31" spans="1:43" ht="18.75" customHeight="1" outlineLevel="1">
      <c r="A31" s="621" t="s">
        <v>138</v>
      </c>
      <c r="B31" s="403">
        <v>3.4792219494489088E-2</v>
      </c>
      <c r="C31" s="23"/>
      <c r="D31" s="2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row>
    <row r="32" spans="1:43" ht="18.75" customHeight="1" thickBot="1">
      <c r="A32" s="19" t="s">
        <v>140</v>
      </c>
      <c r="B32" s="421">
        <v>1</v>
      </c>
      <c r="C32" s="23"/>
      <c r="D32" s="23"/>
      <c r="E32" s="23"/>
      <c r="F32" s="23"/>
      <c r="G32" s="16"/>
      <c r="H32" s="16"/>
      <c r="I32" s="16"/>
      <c r="J32" s="16"/>
      <c r="K32" s="23"/>
      <c r="L32" s="23"/>
      <c r="M32" s="23"/>
      <c r="N32" s="23"/>
      <c r="O32" s="398"/>
      <c r="P32" s="398"/>
      <c r="Q32" s="23"/>
      <c r="R32" s="23"/>
      <c r="S32" s="23"/>
      <c r="T32" s="23"/>
      <c r="U32" s="23"/>
      <c r="V32" s="13"/>
      <c r="W32" s="23"/>
      <c r="X32" s="13"/>
      <c r="Y32" s="13"/>
      <c r="Z32" s="13"/>
      <c r="AA32" s="13"/>
      <c r="AB32" s="13"/>
      <c r="AC32" s="13"/>
      <c r="AD32" s="13"/>
      <c r="AE32" s="13"/>
      <c r="AF32" s="13"/>
      <c r="AG32" s="13"/>
      <c r="AH32" s="13"/>
      <c r="AI32" s="13"/>
      <c r="AJ32" s="13"/>
      <c r="AK32" s="13"/>
      <c r="AL32" s="13"/>
      <c r="AM32" s="13"/>
      <c r="AN32" s="13"/>
      <c r="AO32" s="13"/>
      <c r="AP32" s="13"/>
      <c r="AQ32" s="13"/>
    </row>
    <row r="33" spans="3:36" ht="15" customHeight="1" outlineLevel="1">
      <c r="C33" s="23"/>
      <c r="D33" s="2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row>
    <row r="34" spans="3:36" ht="15" customHeight="1" outlineLevel="1">
      <c r="C34" s="23"/>
      <c r="D34" s="2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spans="3:36" ht="15" customHeight="1" outlineLevel="1">
      <c r="C35" s="23"/>
      <c r="D35" s="2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3:36" ht="15" customHeight="1" outlineLevel="1">
      <c r="C36" s="23"/>
      <c r="D36" s="2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3:36" ht="15" customHeight="1" outlineLevel="1">
      <c r="C37" s="23"/>
      <c r="D37" s="2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3:36" ht="15" customHeight="1" outlineLevel="1">
      <c r="C38" s="23"/>
      <c r="D38" s="2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3:36" ht="15" customHeight="1" outlineLevel="1">
      <c r="C39" s="23"/>
      <c r="D39" s="2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3:36" ht="15" customHeight="1" outlineLevel="1">
      <c r="C40" s="23"/>
      <c r="D40" s="2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3:36" ht="15" customHeight="1" outlineLevel="1">
      <c r="C41" s="23"/>
      <c r="D41" s="2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3:36" ht="15" customHeight="1" outlineLevel="1">
      <c r="C42" s="23"/>
      <c r="D42" s="2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3:36" ht="15" customHeight="1" outlineLevel="1">
      <c r="C43" s="23"/>
      <c r="D43" s="2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3:36" ht="15" customHeight="1" outlineLevel="1">
      <c r="C44" s="23"/>
      <c r="D44" s="2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3:36" ht="15" customHeight="1" outlineLevel="1">
      <c r="C45" s="23"/>
      <c r="D45" s="2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3:36" ht="15" customHeight="1" outlineLevel="1">
      <c r="C46" s="23"/>
      <c r="D46" s="2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3:36" ht="15" customHeight="1" outlineLevel="1">
      <c r="C47" s="23"/>
      <c r="D47" s="2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3:36" ht="15" customHeight="1" outlineLevel="1">
      <c r="C48" s="23"/>
      <c r="D48" s="2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7" ht="15" customHeight="1" outlineLevel="1">
      <c r="C49" s="23"/>
      <c r="D49" s="2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7" ht="15" customHeight="1" outlineLevel="1">
      <c r="C50" s="23"/>
      <c r="D50" s="2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7" ht="15" customHeight="1" outlineLevel="1">
      <c r="C51" s="23"/>
      <c r="D51" s="2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7" s="676" customFormat="1" ht="27" customHeight="1">
      <c r="A52" s="676" t="s">
        <v>277</v>
      </c>
    </row>
    <row r="53" spans="1:37" ht="16.2" outlineLevel="1" thickBot="1">
      <c r="B53" s="677" t="s">
        <v>276</v>
      </c>
      <c r="C53" s="677"/>
      <c r="D53" s="677"/>
      <c r="G53" s="15"/>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row>
    <row r="54" spans="1:37" ht="49.95" customHeight="1" outlineLevel="1" thickBot="1">
      <c r="A54" s="18" t="s">
        <v>133</v>
      </c>
      <c r="B54" s="200">
        <v>42277</v>
      </c>
      <c r="C54" s="200">
        <v>42369</v>
      </c>
      <c r="D54" s="200">
        <v>42551</v>
      </c>
      <c r="E54" s="419" t="s">
        <v>44</v>
      </c>
      <c r="F54" s="199" t="s">
        <v>134</v>
      </c>
      <c r="G54" s="199" t="s">
        <v>97</v>
      </c>
      <c r="H54" s="199" t="s">
        <v>73</v>
      </c>
      <c r="I54" s="20"/>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1:37" ht="18.75" customHeight="1" outlineLevel="1">
      <c r="A55" s="607" t="s">
        <v>116</v>
      </c>
      <c r="B55" s="154">
        <v>59.325374789299993</v>
      </c>
      <c r="C55" s="154">
        <v>54.934548245199998</v>
      </c>
      <c r="D55" s="154">
        <v>54.152854418399997</v>
      </c>
      <c r="E55" s="154">
        <v>58.166360707799996</v>
      </c>
      <c r="F55" s="209">
        <v>7.411439955483301E-2</v>
      </c>
      <c r="G55" s="209">
        <v>5.8830236451109519E-2</v>
      </c>
      <c r="H55" s="209">
        <v>-1.9536565687386709E-2</v>
      </c>
      <c r="I55" s="20"/>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8.75" customHeight="1" outlineLevel="1">
      <c r="A56" s="608" t="s">
        <v>117</v>
      </c>
      <c r="B56" s="155">
        <v>90.499673770099989</v>
      </c>
      <c r="C56" s="155">
        <v>87.917322946499979</v>
      </c>
      <c r="D56" s="155">
        <v>57.822598424399999</v>
      </c>
      <c r="E56" s="155">
        <v>63.734519541599994</v>
      </c>
      <c r="F56" s="209">
        <v>0.10224239792560552</v>
      </c>
      <c r="G56" s="209">
        <v>-0.27506300913661652</v>
      </c>
      <c r="H56" s="209">
        <v>-0.29574862663585511</v>
      </c>
      <c r="I56" s="20"/>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row r="57" spans="1:37" ht="18.75" customHeight="1" outlineLevel="1">
      <c r="A57" s="395" t="s">
        <v>135</v>
      </c>
      <c r="B57" s="155">
        <v>11512.072967271199</v>
      </c>
      <c r="C57" s="155">
        <v>9809.6377459995001</v>
      </c>
      <c r="D57" s="155">
        <v>9115.4750129494987</v>
      </c>
      <c r="E57" s="155">
        <v>8244.0535085206993</v>
      </c>
      <c r="F57" s="209">
        <v>-9.5598035559403383E-2</v>
      </c>
      <c r="G57" s="209">
        <v>-0.15959653944583907</v>
      </c>
      <c r="H57" s="209">
        <v>-0.28387758382364947</v>
      </c>
      <c r="I57" s="20"/>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1:37" ht="18.75" customHeight="1" outlineLevel="1">
      <c r="A58" s="388" t="s">
        <v>136</v>
      </c>
      <c r="B58" s="155">
        <v>3563.0739105726984</v>
      </c>
      <c r="C58" s="155">
        <v>3663.0323900542007</v>
      </c>
      <c r="D58" s="155">
        <v>3252.1587613959996</v>
      </c>
      <c r="E58" s="155">
        <v>2698.4765527107998</v>
      </c>
      <c r="F58" s="209">
        <v>-0.17025067018792461</v>
      </c>
      <c r="G58" s="209">
        <v>-0.2633216784984882</v>
      </c>
      <c r="H58" s="209">
        <v>-0.24265490404124979</v>
      </c>
      <c r="I58" s="20"/>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row>
    <row r="59" spans="1:37" ht="18.75" customHeight="1" outlineLevel="1">
      <c r="A59" s="394" t="s">
        <v>137</v>
      </c>
      <c r="B59" s="155">
        <v>7948.9990566984989</v>
      </c>
      <c r="C59" s="155">
        <v>6146.6053559453003</v>
      </c>
      <c r="D59" s="155">
        <v>5863.3162515535005</v>
      </c>
      <c r="E59" s="155">
        <v>5545.5769558098991</v>
      </c>
      <c r="F59" s="209">
        <v>-5.4191055387710962E-2</v>
      </c>
      <c r="G59" s="209">
        <v>-9.77821684214778E-2</v>
      </c>
      <c r="H59" s="209">
        <v>-0.30235531338543475</v>
      </c>
      <c r="I59" s="20"/>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0" spans="1:37" ht="18.75" customHeight="1" outlineLevel="1">
      <c r="A60" s="415" t="s">
        <v>138</v>
      </c>
      <c r="B60" s="416">
        <v>11661.898015830599</v>
      </c>
      <c r="C60" s="416">
        <v>9952.4896171912005</v>
      </c>
      <c r="D60" s="416">
        <v>9227.4504657922989</v>
      </c>
      <c r="E60" s="416">
        <v>8365.9543887700984</v>
      </c>
      <c r="F60" s="417">
        <v>-9.3362308496362068E-2</v>
      </c>
      <c r="G60" s="417">
        <v>-0.15941089008328502</v>
      </c>
      <c r="H60" s="418">
        <v>-0.28262497430404365</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7" ht="18.75" customHeight="1" outlineLevel="1">
      <c r="A61" s="609" t="s">
        <v>139</v>
      </c>
      <c r="B61" s="155">
        <v>186562.34143668175</v>
      </c>
      <c r="C61" s="155">
        <v>189908.65299266257</v>
      </c>
      <c r="D61" s="155">
        <v>200474.87797615948</v>
      </c>
      <c r="E61" s="155">
        <v>204040.66596756934</v>
      </c>
      <c r="F61" s="210">
        <v>1.7786707379035871E-2</v>
      </c>
      <c r="G61" s="210">
        <v>7.441479233414805E-2</v>
      </c>
      <c r="H61" s="210">
        <v>9.3686241265467984E-2</v>
      </c>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row>
    <row r="62" spans="1:37" ht="18.75" customHeight="1" outlineLevel="1" thickBot="1">
      <c r="A62" s="610" t="s">
        <v>140</v>
      </c>
      <c r="B62" s="156">
        <v>198224.23945251232</v>
      </c>
      <c r="C62" s="156">
        <v>199861.14260985376</v>
      </c>
      <c r="D62" s="156">
        <v>209702.32844195177</v>
      </c>
      <c r="E62" s="156">
        <v>212406.62035633944</v>
      </c>
      <c r="F62" s="208">
        <v>1.2895860215191846E-2</v>
      </c>
      <c r="G62" s="208">
        <v>6.2770969797643517E-2</v>
      </c>
      <c r="H62" s="208">
        <v>7.1547157618050639E-2</v>
      </c>
      <c r="I62" s="20"/>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7" ht="27" customHeight="1" outlineLevel="1">
      <c r="A63" s="675" t="s">
        <v>141</v>
      </c>
      <c r="B63" s="675"/>
      <c r="C63" s="675"/>
      <c r="D63" s="675"/>
      <c r="E63" s="675"/>
      <c r="F63" s="675"/>
      <c r="G63" s="675"/>
      <c r="H63" s="675"/>
      <c r="I63" s="13"/>
      <c r="J63" s="13"/>
      <c r="K63" s="13"/>
      <c r="L63" s="13"/>
      <c r="M63" s="13"/>
      <c r="N63" s="13"/>
      <c r="O63" s="13"/>
      <c r="P63" s="13"/>
      <c r="Q63" s="13"/>
      <c r="R63" s="13"/>
      <c r="S63" s="13"/>
      <c r="T63" s="13"/>
      <c r="U63" s="13"/>
      <c r="V63" s="13"/>
      <c r="W63" s="13"/>
      <c r="X63" s="13"/>
      <c r="Y63" s="13"/>
      <c r="Z63" s="13"/>
      <c r="AA63" s="13"/>
      <c r="AB63" s="13"/>
    </row>
    <row r="64" spans="1:37" ht="13.8" outlineLevel="1">
      <c r="A64" s="29"/>
      <c r="B64" s="29"/>
      <c r="C64" s="70"/>
      <c r="D64" s="70"/>
      <c r="E64" s="70"/>
      <c r="F64" s="29"/>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1" ht="18" outlineLevel="1" thickBot="1">
      <c r="A65" s="674" t="s">
        <v>142</v>
      </c>
      <c r="B65" s="674"/>
      <c r="C65" s="674"/>
      <c r="D65" s="674"/>
      <c r="E65" s="71"/>
      <c r="F65" s="71"/>
    </row>
    <row r="66" spans="1:31" ht="19.95" customHeight="1" outlineLevel="1" thickBot="1">
      <c r="A66" s="18" t="s">
        <v>133</v>
      </c>
      <c r="B66" s="419" t="s">
        <v>275</v>
      </c>
      <c r="C66" s="419" t="s">
        <v>274</v>
      </c>
      <c r="D66" s="419" t="s">
        <v>273</v>
      </c>
      <c r="E66" s="419" t="s">
        <v>44</v>
      </c>
      <c r="H66" s="21"/>
    </row>
    <row r="67" spans="1:31" ht="18.75" customHeight="1" outlineLevel="1">
      <c r="A67" s="607" t="s">
        <v>116</v>
      </c>
      <c r="B67" s="75">
        <v>5.0871114383583167E-3</v>
      </c>
      <c r="C67" s="72">
        <v>4.7106009819866687E-3</v>
      </c>
      <c r="D67" s="72">
        <v>5.8686692081581669E-3</v>
      </c>
      <c r="E67" s="72">
        <v>6.9527465731678692E-3</v>
      </c>
      <c r="H67" s="21"/>
    </row>
    <row r="68" spans="1:31" ht="18.75" customHeight="1" outlineLevel="1">
      <c r="A68" s="608" t="s">
        <v>117</v>
      </c>
      <c r="B68" s="75">
        <v>7.7602868458676285E-3</v>
      </c>
      <c r="C68" s="73">
        <v>8.8337015488705508E-3</v>
      </c>
      <c r="D68" s="73">
        <v>6.2663677945233127E-3</v>
      </c>
      <c r="E68" s="73">
        <v>7.6183202274151748E-3</v>
      </c>
      <c r="H68" s="21"/>
    </row>
    <row r="69" spans="1:31" ht="18.75" customHeight="1" outlineLevel="1">
      <c r="A69" s="395" t="s">
        <v>135</v>
      </c>
      <c r="B69" s="405">
        <v>0.98715260171577401</v>
      </c>
      <c r="C69" s="396">
        <v>0.98564661942023546</v>
      </c>
      <c r="D69" s="396">
        <v>0.98786496299731852</v>
      </c>
      <c r="E69" s="396">
        <v>0.98542893319941705</v>
      </c>
      <c r="H69" s="21"/>
    </row>
    <row r="70" spans="1:31" ht="18.75" customHeight="1" outlineLevel="1">
      <c r="A70" s="388" t="s">
        <v>136</v>
      </c>
      <c r="B70" s="393">
        <v>0.30553121848055576</v>
      </c>
      <c r="C70" s="393">
        <v>0.36805186751734431</v>
      </c>
      <c r="D70" s="393">
        <v>0.35244391432414574</v>
      </c>
      <c r="E70" s="393">
        <v>0.32255453798947975</v>
      </c>
      <c r="H70" s="21"/>
    </row>
    <row r="71" spans="1:31" ht="18.75" customHeight="1" outlineLevel="1">
      <c r="A71" s="394" t="s">
        <v>137</v>
      </c>
      <c r="B71" s="393">
        <v>0.68162138323521815</v>
      </c>
      <c r="C71" s="393">
        <v>0.61759475190289126</v>
      </c>
      <c r="D71" s="393">
        <v>0.63542104867317295</v>
      </c>
      <c r="E71" s="393">
        <v>0.66287439520993718</v>
      </c>
      <c r="H71" s="21"/>
    </row>
    <row r="72" spans="1:31" ht="18.75" customHeight="1" outlineLevel="1" thickBot="1">
      <c r="A72" s="611" t="s">
        <v>138</v>
      </c>
      <c r="B72" s="397">
        <v>1</v>
      </c>
      <c r="C72" s="397">
        <v>1</v>
      </c>
      <c r="D72" s="397">
        <v>1</v>
      </c>
      <c r="E72" s="397">
        <v>1</v>
      </c>
      <c r="H72" s="22"/>
    </row>
    <row r="73" spans="1:31" ht="17.25" customHeight="1" outlineLevel="1">
      <c r="H73" s="13"/>
      <c r="I73" s="13"/>
      <c r="J73" s="13"/>
      <c r="K73" s="13"/>
      <c r="L73" s="13"/>
      <c r="M73" s="13"/>
      <c r="N73" s="13"/>
      <c r="O73" s="13"/>
      <c r="P73" s="13"/>
      <c r="Q73" s="13"/>
      <c r="R73" s="13"/>
      <c r="S73" s="13"/>
      <c r="T73" s="13"/>
      <c r="U73" s="13"/>
      <c r="V73" s="13"/>
      <c r="W73" s="13"/>
      <c r="X73" s="13"/>
      <c r="Y73" s="13"/>
      <c r="Z73" s="13"/>
      <c r="AA73" s="13"/>
      <c r="AB73" s="13"/>
    </row>
    <row r="74" spans="1:31" ht="17.25" customHeight="1" outlineLevel="1">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ht="18.75" customHeight="1" outlineLevel="1" thickBot="1">
      <c r="A75" s="674" t="s">
        <v>279</v>
      </c>
      <c r="B75" s="674"/>
      <c r="C75" s="16"/>
    </row>
    <row r="76" spans="1:31" ht="18.75" customHeight="1" outlineLevel="1" thickBot="1">
      <c r="A76" s="18" t="s">
        <v>133</v>
      </c>
      <c r="B76" s="200">
        <v>42643</v>
      </c>
      <c r="C76" s="16"/>
    </row>
    <row r="77" spans="1:31" ht="18.75" customHeight="1" outlineLevel="1">
      <c r="A77" s="607" t="s">
        <v>119</v>
      </c>
      <c r="B77" s="404">
        <v>0.96061349512206762</v>
      </c>
      <c r="C77" s="16"/>
    </row>
    <row r="78" spans="1:31" ht="18.75" customHeight="1" outlineLevel="1">
      <c r="A78" s="608" t="s">
        <v>116</v>
      </c>
      <c r="B78" s="404">
        <v>2.7384438681910407E-4</v>
      </c>
      <c r="C78" s="16"/>
    </row>
    <row r="79" spans="1:31" ht="18.75" customHeight="1" outlineLevel="1">
      <c r="A79" s="608" t="s">
        <v>117</v>
      </c>
      <c r="B79" s="404">
        <v>3.0005900679873885E-4</v>
      </c>
      <c r="C79" s="16"/>
    </row>
    <row r="80" spans="1:31" ht="18.75" customHeight="1" outlineLevel="1">
      <c r="A80" s="395" t="s">
        <v>135</v>
      </c>
      <c r="B80" s="396">
        <v>3.8812601484314563E-2</v>
      </c>
    </row>
    <row r="81" spans="1:3" ht="18.75" customHeight="1" outlineLevel="1">
      <c r="A81" s="388" t="s">
        <v>136</v>
      </c>
      <c r="B81" s="396">
        <v>1.2704295883921876E-2</v>
      </c>
    </row>
    <row r="82" spans="1:3" ht="18.75" customHeight="1" outlineLevel="1">
      <c r="A82" s="394" t="s">
        <v>137</v>
      </c>
      <c r="B82" s="396">
        <v>2.6108305600392682E-2</v>
      </c>
    </row>
    <row r="83" spans="1:3" ht="18.75" customHeight="1" outlineLevel="1">
      <c r="A83" s="621" t="s">
        <v>138</v>
      </c>
      <c r="B83" s="403">
        <v>3.9386504877932403E-2</v>
      </c>
    </row>
    <row r="84" spans="1:3" ht="18.75" customHeight="1" outlineLevel="1" thickBot="1">
      <c r="A84" s="19" t="s">
        <v>140</v>
      </c>
      <c r="B84" s="420">
        <v>1</v>
      </c>
    </row>
    <row r="85" spans="1:3" ht="15" customHeight="1" outlineLevel="1"/>
    <row r="86" spans="1:3" ht="15" customHeight="1" outlineLevel="1"/>
    <row r="87" spans="1:3" ht="15" customHeight="1" outlineLevel="1"/>
    <row r="88" spans="1:3" ht="15" customHeight="1" outlineLevel="1">
      <c r="C88" s="22"/>
    </row>
    <row r="89" spans="1:3" ht="15" customHeight="1" outlineLevel="1">
      <c r="B89" s="28"/>
      <c r="C89" s="28"/>
    </row>
    <row r="90" spans="1:3" ht="15" customHeight="1" outlineLevel="1"/>
    <row r="91" spans="1:3" ht="15" customHeight="1" outlineLevel="1"/>
    <row r="92" spans="1:3" ht="15" customHeight="1" outlineLevel="1"/>
    <row r="93" spans="1:3" ht="15" customHeight="1" outlineLevel="1"/>
    <row r="94" spans="1:3" ht="15" customHeight="1" outlineLevel="1"/>
    <row r="95" spans="1:3" ht="15" customHeight="1" outlineLevel="1"/>
    <row r="96" spans="1:3" ht="15" customHeight="1" outlineLevel="1"/>
    <row r="97" ht="15" customHeight="1" outlineLevel="1"/>
    <row r="98" ht="15" customHeight="1" outlineLevel="1"/>
    <row r="99" ht="15" customHeight="1" outlineLevel="1"/>
    <row r="100" ht="15" customHeight="1" outlineLevel="1"/>
    <row r="101" ht="15" customHeight="1" outlineLevel="1"/>
    <row r="102" ht="15" customHeight="1" outlineLevel="1"/>
    <row r="103" ht="15" customHeight="1" outlineLevel="1"/>
    <row r="104" ht="15" customHeight="1" outlineLevel="1"/>
    <row r="105" ht="15" customHeight="1" outlineLevel="1"/>
    <row r="106" ht="18.75" customHeight="1" outlineLevel="1"/>
    <row r="107" ht="18.75" customHeight="1" outlineLevel="1"/>
    <row r="108" ht="18.75" customHeight="1" outlineLevel="1"/>
    <row r="109" ht="18.75" customHeight="1" outlineLevel="1"/>
    <row r="110" ht="18.75" customHeight="1" outlineLevel="1"/>
    <row r="111" outlineLevel="1"/>
    <row r="112" ht="18" customHeight="1" outlineLevel="1"/>
    <row r="113" ht="18" customHeight="1" outlineLevel="1"/>
    <row r="114" ht="18" customHeight="1" outlineLevel="1"/>
    <row r="115" ht="18" customHeight="1" outlineLevel="1"/>
    <row r="116" outlineLevel="1"/>
    <row r="117" outlineLevel="1"/>
    <row r="118" outlineLevel="1"/>
  </sheetData>
  <mergeCells count="12">
    <mergeCell ref="A75:B75"/>
    <mergeCell ref="A65:D65"/>
    <mergeCell ref="A63:H63"/>
    <mergeCell ref="A1:XFD1"/>
    <mergeCell ref="A52:XFD52"/>
    <mergeCell ref="B2:D2"/>
    <mergeCell ref="B53:D53"/>
    <mergeCell ref="A12:H12"/>
    <mergeCell ref="A13:XFD13"/>
    <mergeCell ref="A22:XFD22"/>
    <mergeCell ref="A14:D14"/>
    <mergeCell ref="A23:B23"/>
  </mergeCells>
  <phoneticPr fontId="37" type="noConversion"/>
  <pageMargins left="0.75" right="0.75" top="1" bottom="1" header="0.5" footer="0.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85" zoomScaleNormal="85" workbookViewId="0">
      <selection activeCell="A2" sqref="A2"/>
    </sheetView>
  </sheetViews>
  <sheetFormatPr defaultColWidth="9.109375" defaultRowHeight="13.2" outlineLevelRow="1"/>
  <cols>
    <col min="1" max="1" width="25.88671875" style="94" customWidth="1"/>
    <col min="2" max="2" width="31.44140625" style="94" customWidth="1"/>
    <col min="3" max="3" width="32.33203125" style="94" customWidth="1"/>
    <col min="4" max="5" width="11.109375" style="94" customWidth="1"/>
    <col min="6" max="15" width="11.109375" style="46" customWidth="1"/>
    <col min="16" max="16" width="11.44140625" style="46" customWidth="1"/>
    <col min="17" max="21" width="10.5546875" style="46" customWidth="1"/>
    <col min="22" max="16384" width="9.109375" style="46"/>
  </cols>
  <sheetData>
    <row r="1" spans="1:6" ht="18.75" customHeight="1" thickBot="1">
      <c r="A1" s="680" t="s">
        <v>144</v>
      </c>
      <c r="B1" s="680"/>
      <c r="C1" s="680"/>
      <c r="D1" s="24"/>
      <c r="E1" s="24"/>
      <c r="F1" s="24"/>
    </row>
    <row r="2" spans="1:6" ht="30" customHeight="1" outlineLevel="1" thickBot="1">
      <c r="A2" s="27" t="s">
        <v>284</v>
      </c>
      <c r="B2" s="27" t="s">
        <v>282</v>
      </c>
      <c r="C2" s="197" t="s">
        <v>145</v>
      </c>
      <c r="D2" s="46"/>
      <c r="E2" s="46"/>
    </row>
    <row r="3" spans="1:6" ht="15" customHeight="1" outlineLevel="1">
      <c r="A3" s="612" t="s">
        <v>146</v>
      </c>
      <c r="B3" s="211">
        <v>-519.79690696801424</v>
      </c>
      <c r="C3" s="212">
        <v>21</v>
      </c>
      <c r="D3" s="91"/>
      <c r="E3" s="46"/>
    </row>
    <row r="4" spans="1:6" ht="15" customHeight="1" outlineLevel="1">
      <c r="A4" s="612" t="s">
        <v>147</v>
      </c>
      <c r="B4" s="211">
        <v>-284.59767997462956</v>
      </c>
      <c r="C4" s="212">
        <v>24</v>
      </c>
      <c r="D4" s="46"/>
      <c r="E4" s="46"/>
    </row>
    <row r="5" spans="1:6" ht="15" customHeight="1" outlineLevel="1">
      <c r="A5" s="612" t="s">
        <v>148</v>
      </c>
      <c r="B5" s="211">
        <v>24.137752253103656</v>
      </c>
      <c r="C5" s="212">
        <v>23</v>
      </c>
      <c r="D5" s="46"/>
      <c r="E5" s="46"/>
    </row>
    <row r="6" spans="1:6" ht="15" customHeight="1" outlineLevel="1">
      <c r="A6" s="612" t="s">
        <v>149</v>
      </c>
      <c r="B6" s="211">
        <v>175.05763793162339</v>
      </c>
      <c r="C6" s="212">
        <v>21</v>
      </c>
      <c r="D6" s="46"/>
      <c r="E6" s="46"/>
    </row>
    <row r="7" spans="1:6" ht="15" customHeight="1" outlineLevel="1">
      <c r="A7" s="612" t="s">
        <v>150</v>
      </c>
      <c r="B7" s="211">
        <v>-119.26593255958375</v>
      </c>
      <c r="C7" s="212">
        <v>21</v>
      </c>
      <c r="D7" s="46"/>
      <c r="E7" s="46"/>
    </row>
    <row r="8" spans="1:6" ht="15" customHeight="1" outlineLevel="1">
      <c r="A8" s="612" t="s">
        <v>151</v>
      </c>
      <c r="B8" s="211">
        <v>-217.19840537862495</v>
      </c>
      <c r="C8" s="212">
        <v>20</v>
      </c>
      <c r="D8" s="46"/>
      <c r="E8" s="46"/>
    </row>
    <row r="9" spans="1:6" ht="15" customHeight="1" outlineLevel="1">
      <c r="A9" s="612" t="s">
        <v>152</v>
      </c>
      <c r="B9" s="211">
        <v>-589.85720480087343</v>
      </c>
      <c r="C9" s="212">
        <v>19</v>
      </c>
      <c r="D9" s="46"/>
      <c r="E9" s="46"/>
    </row>
    <row r="10" spans="1:6" ht="15" customHeight="1" outlineLevel="1">
      <c r="A10" s="218" t="s">
        <v>153</v>
      </c>
      <c r="B10" s="211">
        <v>-562.81882641224024</v>
      </c>
      <c r="C10" s="212">
        <v>19</v>
      </c>
      <c r="D10" s="46"/>
      <c r="E10" s="46"/>
    </row>
    <row r="11" spans="1:6" ht="15" customHeight="1" outlineLevel="1">
      <c r="A11" s="218" t="s">
        <v>154</v>
      </c>
      <c r="B11" s="211">
        <v>-99.109504320929531</v>
      </c>
      <c r="C11" s="212">
        <v>16</v>
      </c>
      <c r="D11" s="46"/>
      <c r="E11" s="46"/>
    </row>
    <row r="12" spans="1:6" ht="15" customHeight="1" outlineLevel="1">
      <c r="A12" s="282" t="s">
        <v>155</v>
      </c>
      <c r="B12" s="211">
        <v>-118.43</v>
      </c>
      <c r="C12" s="212">
        <v>16</v>
      </c>
      <c r="D12" s="46"/>
      <c r="E12" s="46"/>
    </row>
    <row r="13" spans="1:6" ht="15" customHeight="1" outlineLevel="1">
      <c r="A13" s="218" t="s">
        <v>156</v>
      </c>
      <c r="B13" s="219">
        <v>518.72252880659721</v>
      </c>
      <c r="C13" s="220">
        <v>18</v>
      </c>
    </row>
    <row r="14" spans="1:6" ht="15" customHeight="1" outlineLevel="1">
      <c r="A14" s="218" t="s">
        <v>157</v>
      </c>
      <c r="B14" s="219">
        <v>634.20826215995828</v>
      </c>
      <c r="C14" s="220">
        <v>18</v>
      </c>
    </row>
    <row r="15" spans="1:6" ht="15" customHeight="1" outlineLevel="1">
      <c r="A15" s="282" t="s">
        <v>158</v>
      </c>
      <c r="B15" s="283">
        <v>-177.36410713108774</v>
      </c>
      <c r="C15" s="284">
        <v>18</v>
      </c>
      <c r="D15" s="46"/>
      <c r="E15" s="46"/>
    </row>
    <row r="16" spans="1:6" ht="13.8" outlineLevel="1" thickBot="1">
      <c r="A16" s="442" t="s">
        <v>159</v>
      </c>
      <c r="B16" s="443">
        <f>SUM(B4:B15)</f>
        <v>-816.51547942668685</v>
      </c>
      <c r="C16" s="444">
        <f>AVERAGE(C4:C15)</f>
        <v>19.416666666666668</v>
      </c>
      <c r="E16" s="46"/>
    </row>
    <row r="17" spans="1:10" ht="6" customHeight="1">
      <c r="A17" s="56"/>
      <c r="B17" s="92"/>
      <c r="C17" s="93"/>
      <c r="D17" s="56"/>
      <c r="E17" s="56"/>
      <c r="F17" s="57"/>
      <c r="H17" s="92"/>
      <c r="I17" s="93"/>
      <c r="J17" s="57"/>
    </row>
    <row r="18" spans="1:10" ht="18.75" customHeight="1" thickBot="1">
      <c r="A18" s="681" t="s">
        <v>283</v>
      </c>
      <c r="B18" s="681"/>
      <c r="C18" s="681"/>
      <c r="D18" s="24"/>
      <c r="E18" s="24"/>
      <c r="F18" s="24"/>
    </row>
    <row r="19" spans="1:10" ht="15" customHeight="1" outlineLevel="1">
      <c r="A19" s="90" t="s">
        <v>160</v>
      </c>
      <c r="B19" s="213">
        <v>-1462.4682663625786</v>
      </c>
      <c r="C19" s="213">
        <v>21.333333333333332</v>
      </c>
    </row>
    <row r="20" spans="1:10" ht="15" customHeight="1" outlineLevel="1">
      <c r="A20" s="90" t="s">
        <v>161</v>
      </c>
      <c r="B20" s="214">
        <v>-85.402289789902511</v>
      </c>
      <c r="C20" s="214">
        <v>22.666666666666668</v>
      </c>
    </row>
    <row r="21" spans="1:10" ht="15" customHeight="1" outlineLevel="1">
      <c r="A21" s="90" t="s">
        <v>162</v>
      </c>
      <c r="B21" s="214">
        <v>-926.32154273908213</v>
      </c>
      <c r="C21" s="214">
        <v>20</v>
      </c>
    </row>
    <row r="22" spans="1:10" ht="15" customHeight="1" outlineLevel="1">
      <c r="A22" s="90" t="s">
        <v>47</v>
      </c>
      <c r="B22" s="214">
        <v>-780.35833073316985</v>
      </c>
      <c r="C22" s="214">
        <v>17</v>
      </c>
    </row>
    <row r="23" spans="1:10" ht="15" customHeight="1" outlineLevel="1">
      <c r="A23" s="90" t="s">
        <v>48</v>
      </c>
      <c r="B23" s="622">
        <v>975.56668383546764</v>
      </c>
      <c r="C23" s="623">
        <v>18</v>
      </c>
    </row>
    <row r="24" spans="1:10" ht="13.8" outlineLevel="1" thickBot="1">
      <c r="A24" s="285" t="s">
        <v>50</v>
      </c>
      <c r="B24" s="286">
        <f>SUM(B20:B23)</f>
        <v>-816.51547942668697</v>
      </c>
      <c r="C24" s="309">
        <f>AVERAGE(C20:C23)</f>
        <v>19.416666666666668</v>
      </c>
      <c r="E24" s="46"/>
    </row>
    <row r="25" spans="1:10">
      <c r="A25" s="216" t="s">
        <v>163</v>
      </c>
      <c r="B25" s="217">
        <f>SUM(B19:B22)</f>
        <v>-3254.5504296247336</v>
      </c>
      <c r="E25" s="46"/>
    </row>
    <row r="26" spans="1:10">
      <c r="E26" s="46"/>
    </row>
    <row r="27" spans="1:10">
      <c r="A27" s="215" t="s">
        <v>281</v>
      </c>
    </row>
    <row r="28" spans="1:10">
      <c r="A28" s="215" t="s">
        <v>164</v>
      </c>
    </row>
  </sheetData>
  <mergeCells count="2">
    <mergeCell ref="A1:C1"/>
    <mergeCell ref="A18:C18"/>
  </mergeCells>
  <phoneticPr fontId="62" type="noConversion"/>
  <pageMargins left="0.7" right="0.7" top="0.75" bottom="0.75" header="0.3" footer="0.3"/>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F0"/>
  </sheetPr>
  <dimension ref="A1:I52"/>
  <sheetViews>
    <sheetView zoomScale="85" zoomScaleNormal="85" workbookViewId="0">
      <selection sqref="A1:XFD1"/>
    </sheetView>
  </sheetViews>
  <sheetFormatPr defaultColWidth="9.109375" defaultRowHeight="13.2" outlineLevelRow="2"/>
  <cols>
    <col min="1" max="1" width="31.5546875" style="1" customWidth="1"/>
    <col min="2" max="5" width="14.109375" style="1" customWidth="1"/>
    <col min="6" max="9" width="11.5546875" style="1" customWidth="1"/>
    <col min="10" max="17" width="11.21875" style="1" customWidth="1"/>
    <col min="18" max="18" width="12.33203125" style="1" customWidth="1"/>
    <col min="19" max="16384" width="9.109375" style="1"/>
  </cols>
  <sheetData>
    <row r="1" spans="1:9" s="693" customFormat="1" ht="15" customHeight="1" thickBot="1">
      <c r="A1" s="693" t="s">
        <v>166</v>
      </c>
    </row>
    <row r="2" spans="1:9" ht="20.25" customHeight="1" thickBot="1">
      <c r="A2" s="689" t="s">
        <v>165</v>
      </c>
      <c r="B2" s="689"/>
      <c r="C2" s="689"/>
      <c r="D2" s="689"/>
      <c r="E2" s="689"/>
      <c r="F2" s="689"/>
      <c r="G2" s="689"/>
      <c r="H2" s="689"/>
      <c r="I2" s="689"/>
    </row>
    <row r="3" spans="1:9" ht="15" customHeight="1" outlineLevel="1">
      <c r="A3" s="683" t="s">
        <v>133</v>
      </c>
      <c r="B3" s="685" t="s">
        <v>167</v>
      </c>
      <c r="C3" s="687"/>
      <c r="D3" s="687"/>
      <c r="E3" s="686"/>
      <c r="F3" s="685" t="s">
        <v>168</v>
      </c>
      <c r="G3" s="687"/>
      <c r="H3" s="687"/>
      <c r="I3" s="687"/>
    </row>
    <row r="4" spans="1:9" ht="15" customHeight="1" outlineLevel="1" thickBot="1">
      <c r="A4" s="684"/>
      <c r="B4" s="690" t="s">
        <v>169</v>
      </c>
      <c r="C4" s="691"/>
      <c r="D4" s="690" t="s">
        <v>170</v>
      </c>
      <c r="E4" s="691"/>
      <c r="F4" s="690" t="s">
        <v>169</v>
      </c>
      <c r="G4" s="691"/>
      <c r="H4" s="690" t="s">
        <v>170</v>
      </c>
      <c r="I4" s="692"/>
    </row>
    <row r="5" spans="1:9" ht="16.5" customHeight="1" outlineLevel="1">
      <c r="A5" s="95" t="s">
        <v>116</v>
      </c>
      <c r="B5" s="96">
        <v>17</v>
      </c>
      <c r="C5" s="62">
        <v>9.9183197199533262E-3</v>
      </c>
      <c r="D5" s="96">
        <v>7</v>
      </c>
      <c r="E5" s="62">
        <v>4.0840140023337222E-3</v>
      </c>
      <c r="F5" s="96">
        <v>1689</v>
      </c>
      <c r="G5" s="62">
        <v>0.98541423570595099</v>
      </c>
      <c r="H5" s="96">
        <v>1</v>
      </c>
      <c r="I5" s="63">
        <v>5.8343057176196028E-4</v>
      </c>
    </row>
    <row r="6" spans="1:9" ht="16.5" customHeight="1" outlineLevel="1">
      <c r="A6" s="97" t="s">
        <v>117</v>
      </c>
      <c r="B6" s="424">
        <v>26</v>
      </c>
      <c r="C6" s="425">
        <v>1.0396257347354952E-4</v>
      </c>
      <c r="D6" s="424">
        <v>2</v>
      </c>
      <c r="E6" s="425">
        <v>7.9971210364268865E-6</v>
      </c>
      <c r="F6" s="424">
        <v>250043</v>
      </c>
      <c r="G6" s="425">
        <v>0.99981206765564401</v>
      </c>
      <c r="H6" s="424">
        <v>19</v>
      </c>
      <c r="I6" s="426">
        <v>7.5972649846055423E-5</v>
      </c>
    </row>
    <row r="7" spans="1:9" ht="16.5" customHeight="1" outlineLevel="1">
      <c r="A7" s="97" t="s">
        <v>285</v>
      </c>
      <c r="B7" s="435">
        <v>424</v>
      </c>
      <c r="C7" s="436">
        <v>8.6618998978549536E-2</v>
      </c>
      <c r="D7" s="435">
        <v>25</v>
      </c>
      <c r="E7" s="436">
        <v>5.1072522982635342E-3</v>
      </c>
      <c r="F7" s="435">
        <v>4438</v>
      </c>
      <c r="G7" s="436">
        <v>0.90663942798774255</v>
      </c>
      <c r="H7" s="435">
        <v>8</v>
      </c>
      <c r="I7" s="437">
        <v>1.634320735444331E-3</v>
      </c>
    </row>
    <row r="8" spans="1:9" ht="16.5" customHeight="1" outlineLevel="1">
      <c r="A8" s="427" t="s">
        <v>136</v>
      </c>
      <c r="B8" s="424">
        <v>194</v>
      </c>
      <c r="C8" s="425">
        <v>4.220143571894714E-2</v>
      </c>
      <c r="D8" s="424">
        <v>18</v>
      </c>
      <c r="E8" s="425">
        <v>3.9155971285621061E-3</v>
      </c>
      <c r="F8" s="424">
        <v>4378</v>
      </c>
      <c r="G8" s="425">
        <v>0.95236023493582767</v>
      </c>
      <c r="H8" s="424">
        <v>7</v>
      </c>
      <c r="I8" s="426">
        <v>1.5227322166630412E-3</v>
      </c>
    </row>
    <row r="9" spans="1:9" ht="16.5" customHeight="1" outlineLevel="1">
      <c r="A9" s="438" t="s">
        <v>171</v>
      </c>
      <c r="B9" s="439">
        <v>230</v>
      </c>
      <c r="C9" s="432">
        <v>0.77181208053691275</v>
      </c>
      <c r="D9" s="439">
        <v>7</v>
      </c>
      <c r="E9" s="432">
        <v>2.3489932885906041E-2</v>
      </c>
      <c r="F9" s="439">
        <v>60</v>
      </c>
      <c r="G9" s="432">
        <v>0.20134228187919462</v>
      </c>
      <c r="H9" s="439">
        <v>1</v>
      </c>
      <c r="I9" s="433">
        <v>3.3557046979865771E-3</v>
      </c>
    </row>
    <row r="10" spans="1:9" ht="16.5" customHeight="1" outlineLevel="1">
      <c r="A10" s="58" t="s">
        <v>172</v>
      </c>
      <c r="B10" s="434">
        <v>467</v>
      </c>
      <c r="C10" s="428">
        <v>1.8192513410648268E-3</v>
      </c>
      <c r="D10" s="434">
        <v>34</v>
      </c>
      <c r="E10" s="428">
        <v>1.3245084710107946E-4</v>
      </c>
      <c r="F10" s="434">
        <v>256170</v>
      </c>
      <c r="G10" s="428">
        <v>0.99793922064363316</v>
      </c>
      <c r="H10" s="434">
        <v>28</v>
      </c>
      <c r="I10" s="429">
        <v>1.0907716820088898E-4</v>
      </c>
    </row>
    <row r="11" spans="1:9" ht="16.5" customHeight="1" outlineLevel="1">
      <c r="A11" s="97" t="s">
        <v>119</v>
      </c>
      <c r="B11" s="100">
        <v>3878</v>
      </c>
      <c r="C11" s="66">
        <v>0.79942279942279937</v>
      </c>
      <c r="D11" s="100">
        <v>491</v>
      </c>
      <c r="E11" s="66">
        <v>0.10121624407338693</v>
      </c>
      <c r="F11" s="100">
        <v>472</v>
      </c>
      <c r="G11" s="66">
        <v>9.7299525870954445E-2</v>
      </c>
      <c r="H11" s="100">
        <v>10</v>
      </c>
      <c r="I11" s="67">
        <v>2.0614306328592042E-3</v>
      </c>
    </row>
    <row r="12" spans="1:9" ht="16.5" customHeight="1" outlineLevel="1" thickBot="1">
      <c r="A12" s="10" t="s">
        <v>173</v>
      </c>
      <c r="B12" s="101">
        <v>4345</v>
      </c>
      <c r="C12" s="31">
        <v>1.6612502389600457E-2</v>
      </c>
      <c r="D12" s="101">
        <v>525</v>
      </c>
      <c r="E12" s="31">
        <v>2.007264385394762E-3</v>
      </c>
      <c r="F12" s="101">
        <v>256642</v>
      </c>
      <c r="G12" s="31">
        <v>0.98123494551710955</v>
      </c>
      <c r="H12" s="101">
        <v>38</v>
      </c>
      <c r="I12" s="38">
        <v>1.4528770789523992E-4</v>
      </c>
    </row>
    <row r="13" spans="1:9" ht="13.8" thickBot="1">
      <c r="A13" s="102"/>
      <c r="B13" s="102"/>
      <c r="C13" s="102"/>
      <c r="D13" s="102"/>
      <c r="E13" s="102"/>
    </row>
    <row r="14" spans="1:9" ht="20.25" customHeight="1" thickBot="1">
      <c r="A14" s="682" t="s">
        <v>174</v>
      </c>
      <c r="B14" s="682"/>
      <c r="C14" s="682"/>
      <c r="D14" s="682"/>
      <c r="E14" s="682"/>
    </row>
    <row r="15" spans="1:9" ht="15" customHeight="1" outlineLevel="1">
      <c r="A15" s="683" t="s">
        <v>133</v>
      </c>
      <c r="B15" s="685" t="s">
        <v>167</v>
      </c>
      <c r="C15" s="686"/>
      <c r="D15" s="685" t="s">
        <v>168</v>
      </c>
      <c r="E15" s="687"/>
    </row>
    <row r="16" spans="1:9" ht="15" customHeight="1" outlineLevel="1" thickBot="1">
      <c r="A16" s="684"/>
      <c r="B16" s="9" t="s">
        <v>169</v>
      </c>
      <c r="C16" s="9" t="s">
        <v>170</v>
      </c>
      <c r="D16" s="9" t="s">
        <v>169</v>
      </c>
      <c r="E16" s="9" t="s">
        <v>170</v>
      </c>
    </row>
    <row r="17" spans="1:9" ht="16.5" customHeight="1" outlineLevel="1">
      <c r="A17" s="95" t="s">
        <v>116</v>
      </c>
      <c r="B17" s="62">
        <v>0.10607707118011997</v>
      </c>
      <c r="C17" s="62">
        <v>0.16463708394468546</v>
      </c>
      <c r="D17" s="62">
        <v>0.72673020859549609</v>
      </c>
      <c r="E17" s="63">
        <v>2.555636279698438E-3</v>
      </c>
      <c r="F17" s="346"/>
      <c r="G17" s="515"/>
    </row>
    <row r="18" spans="1:9" ht="16.5" customHeight="1" outlineLevel="1">
      <c r="A18" s="97" t="s">
        <v>117</v>
      </c>
      <c r="B18" s="425">
        <v>0.15618662226813099</v>
      </c>
      <c r="C18" s="425">
        <v>1.1574552376722178E-2</v>
      </c>
      <c r="D18" s="425">
        <v>0.83186389395656046</v>
      </c>
      <c r="E18" s="426">
        <v>3.7493139858633013E-4</v>
      </c>
      <c r="F18" s="346"/>
    </row>
    <row r="19" spans="1:9" ht="16.5" customHeight="1" outlineLevel="1">
      <c r="A19" s="97" t="s">
        <v>285</v>
      </c>
      <c r="B19" s="430">
        <v>0.4174357314331239</v>
      </c>
      <c r="C19" s="430">
        <v>0.17927242829674217</v>
      </c>
      <c r="D19" s="430">
        <v>0.39840457415045377</v>
      </c>
      <c r="E19" s="431">
        <v>4.8872661196799425E-3</v>
      </c>
      <c r="F19" s="346"/>
    </row>
    <row r="20" spans="1:9" ht="16.5" customHeight="1" outlineLevel="1">
      <c r="A20" s="427" t="s">
        <v>136</v>
      </c>
      <c r="B20" s="425">
        <v>0.41864194722009757</v>
      </c>
      <c r="C20" s="425">
        <v>0.48669956973700301</v>
      </c>
      <c r="D20" s="425">
        <v>8.0073613663958682E-2</v>
      </c>
      <c r="E20" s="426">
        <v>1.4584869378940843E-2</v>
      </c>
      <c r="F20" s="346"/>
    </row>
    <row r="21" spans="1:9" ht="16.5" customHeight="1" outlineLevel="1">
      <c r="A21" s="438" t="s">
        <v>171</v>
      </c>
      <c r="B21" s="432">
        <v>0.41683249376794096</v>
      </c>
      <c r="C21" s="432">
        <v>2.5525782780181187E-2</v>
      </c>
      <c r="D21" s="432">
        <v>0.55760430228627944</v>
      </c>
      <c r="E21" s="433">
        <v>3.7421165598170362E-5</v>
      </c>
      <c r="F21" s="346"/>
    </row>
    <row r="22" spans="1:9" ht="16.5" customHeight="1" outlineLevel="1">
      <c r="A22" s="58" t="s">
        <v>172</v>
      </c>
      <c r="B22" s="428">
        <v>0.41772375210680268</v>
      </c>
      <c r="C22" s="428">
        <v>0.1732601138640984</v>
      </c>
      <c r="D22" s="428">
        <v>0.40430532189252016</v>
      </c>
      <c r="E22" s="429">
        <v>4.7108121365788021E-3</v>
      </c>
      <c r="F22" s="346"/>
    </row>
    <row r="23" spans="1:9" ht="16.5" customHeight="1" outlineLevel="1">
      <c r="A23" s="97" t="s">
        <v>119</v>
      </c>
      <c r="B23" s="66">
        <v>0.72634032992123021</v>
      </c>
      <c r="C23" s="66">
        <v>0.20189888297176364</v>
      </c>
      <c r="D23" s="66">
        <v>7.0943979587984096E-2</v>
      </c>
      <c r="E23" s="67">
        <v>8.1680751902209843E-4</v>
      </c>
      <c r="F23" s="346"/>
    </row>
    <row r="24" spans="1:9" ht="16.5" customHeight="1" outlineLevel="1" thickBot="1">
      <c r="A24" s="10" t="s">
        <v>173</v>
      </c>
      <c r="B24" s="31">
        <v>0.71326708462378174</v>
      </c>
      <c r="C24" s="31">
        <v>0.2006857217857608</v>
      </c>
      <c r="D24" s="31">
        <v>8.5065432918512707E-2</v>
      </c>
      <c r="E24" s="38">
        <v>9.8176067194483802E-4</v>
      </c>
      <c r="F24" s="346"/>
    </row>
    <row r="25" spans="1:9" outlineLevel="1">
      <c r="A25" s="694" t="s">
        <v>175</v>
      </c>
      <c r="B25" s="694"/>
      <c r="C25" s="694"/>
      <c r="D25" s="694"/>
      <c r="E25" s="694"/>
    </row>
    <row r="26" spans="1:9" s="688" customFormat="1" ht="12.75" customHeight="1"/>
    <row r="27" spans="1:9" s="693" customFormat="1" ht="15" customHeight="1">
      <c r="A27" s="693" t="s">
        <v>176</v>
      </c>
    </row>
    <row r="28" spans="1:9" ht="20.25" hidden="1" customHeight="1" outlineLevel="1" thickBot="1">
      <c r="A28" s="689" t="s">
        <v>165</v>
      </c>
      <c r="B28" s="689"/>
      <c r="C28" s="689"/>
      <c r="D28" s="689"/>
      <c r="E28" s="689"/>
      <c r="F28" s="689"/>
      <c r="G28" s="689"/>
      <c r="H28" s="689"/>
      <c r="I28" s="689"/>
    </row>
    <row r="29" spans="1:9" ht="15" hidden="1" customHeight="1" outlineLevel="2">
      <c r="A29" s="683" t="s">
        <v>133</v>
      </c>
      <c r="B29" s="685" t="s">
        <v>167</v>
      </c>
      <c r="C29" s="687"/>
      <c r="D29" s="687"/>
      <c r="E29" s="686"/>
      <c r="F29" s="685" t="s">
        <v>168</v>
      </c>
      <c r="G29" s="687"/>
      <c r="H29" s="687"/>
      <c r="I29" s="687"/>
    </row>
    <row r="30" spans="1:9" ht="15" hidden="1" customHeight="1" outlineLevel="2" thickBot="1">
      <c r="A30" s="684"/>
      <c r="B30" s="690" t="s">
        <v>169</v>
      </c>
      <c r="C30" s="691"/>
      <c r="D30" s="690" t="s">
        <v>170</v>
      </c>
      <c r="E30" s="691"/>
      <c r="F30" s="690" t="s">
        <v>169</v>
      </c>
      <c r="G30" s="691"/>
      <c r="H30" s="690" t="s">
        <v>170</v>
      </c>
      <c r="I30" s="692"/>
    </row>
    <row r="31" spans="1:9" ht="16.5" hidden="1" customHeight="1" outlineLevel="2">
      <c r="A31" s="95" t="s">
        <v>116</v>
      </c>
      <c r="B31" s="96">
        <v>17</v>
      </c>
      <c r="C31" s="62">
        <v>9.9357101110461726E-3</v>
      </c>
      <c r="D31" s="96">
        <v>7</v>
      </c>
      <c r="E31" s="62">
        <v>4.0911747516072473E-3</v>
      </c>
      <c r="F31" s="96">
        <v>1686</v>
      </c>
      <c r="G31" s="62">
        <v>0.9853886616014027</v>
      </c>
      <c r="H31" s="96">
        <v>1</v>
      </c>
      <c r="I31" s="63">
        <v>5.8445353594389242E-4</v>
      </c>
    </row>
    <row r="32" spans="1:9" ht="16.5" hidden="1" customHeight="1" outlineLevel="2">
      <c r="A32" s="97" t="s">
        <v>117</v>
      </c>
      <c r="B32" s="98">
        <v>22</v>
      </c>
      <c r="C32" s="64">
        <v>8.7967276173263545E-5</v>
      </c>
      <c r="D32" s="98">
        <v>3</v>
      </c>
      <c r="E32" s="64">
        <v>1.1995537659990483E-5</v>
      </c>
      <c r="F32" s="98">
        <v>250049</v>
      </c>
      <c r="G32" s="64">
        <v>0.99982406544765345</v>
      </c>
      <c r="H32" s="98">
        <v>19</v>
      </c>
      <c r="I32" s="65">
        <v>7.5971738513273059E-5</v>
      </c>
    </row>
    <row r="33" spans="1:9" ht="16.5" hidden="1" customHeight="1" outlineLevel="2">
      <c r="A33" s="97" t="s">
        <v>285</v>
      </c>
      <c r="B33" s="98">
        <v>430</v>
      </c>
      <c r="C33" s="64">
        <v>8.5948430941435144E-2</v>
      </c>
      <c r="D33" s="98">
        <v>25</v>
      </c>
      <c r="E33" s="64">
        <v>4.9970017989206476E-3</v>
      </c>
      <c r="F33" s="98">
        <v>4536</v>
      </c>
      <c r="G33" s="64">
        <v>0.90665600639616228</v>
      </c>
      <c r="H33" s="98">
        <v>12</v>
      </c>
      <c r="I33" s="65">
        <v>2.3985608634819106E-3</v>
      </c>
    </row>
    <row r="34" spans="1:9" ht="16.5" hidden="1" customHeight="1" outlineLevel="2">
      <c r="A34" s="427" t="s">
        <v>136</v>
      </c>
      <c r="B34" s="424">
        <v>197</v>
      </c>
      <c r="C34" s="425">
        <v>4.189706507868992E-2</v>
      </c>
      <c r="D34" s="424">
        <v>16</v>
      </c>
      <c r="E34" s="425">
        <v>3.4028073160357296E-3</v>
      </c>
      <c r="F34" s="424">
        <v>4478</v>
      </c>
      <c r="G34" s="425">
        <v>0.95236069757549979</v>
      </c>
      <c r="H34" s="424">
        <v>11</v>
      </c>
      <c r="I34" s="426">
        <v>2.3394300297745639E-3</v>
      </c>
    </row>
    <row r="35" spans="1:9" ht="16.5" hidden="1" customHeight="1" outlineLevel="2">
      <c r="A35" s="438" t="s">
        <v>171</v>
      </c>
      <c r="B35" s="424">
        <v>233</v>
      </c>
      <c r="C35" s="425">
        <v>0.77408637873754149</v>
      </c>
      <c r="D35" s="424">
        <v>9</v>
      </c>
      <c r="E35" s="425">
        <v>2.9900332225913623E-2</v>
      </c>
      <c r="F35" s="424">
        <v>58</v>
      </c>
      <c r="G35" s="425">
        <v>0.19269102990033224</v>
      </c>
      <c r="H35" s="424">
        <v>1</v>
      </c>
      <c r="I35" s="426">
        <v>3.3222591362126247E-3</v>
      </c>
    </row>
    <row r="36" spans="1:9" ht="16.5" hidden="1" customHeight="1" outlineLevel="2">
      <c r="A36" s="58" t="s">
        <v>172</v>
      </c>
      <c r="B36" s="99">
        <v>469</v>
      </c>
      <c r="C36" s="59">
        <v>1.8262742059211782E-3</v>
      </c>
      <c r="D36" s="99">
        <v>35</v>
      </c>
      <c r="E36" s="59">
        <v>1.3628911984486404E-4</v>
      </c>
      <c r="F36" s="99">
        <v>256271</v>
      </c>
      <c r="G36" s="59">
        <v>0.99791282947894722</v>
      </c>
      <c r="H36" s="99">
        <v>32</v>
      </c>
      <c r="I36" s="60">
        <v>1.2460719528673285E-4</v>
      </c>
    </row>
    <row r="37" spans="1:9" ht="16.5" hidden="1" customHeight="1" outlineLevel="2">
      <c r="A37" s="97" t="s">
        <v>119</v>
      </c>
      <c r="B37" s="100">
        <v>3910</v>
      </c>
      <c r="C37" s="66">
        <v>0.79828501429154752</v>
      </c>
      <c r="D37" s="100">
        <v>510</v>
      </c>
      <c r="E37" s="66">
        <v>0.10412413229889751</v>
      </c>
      <c r="F37" s="100">
        <v>468</v>
      </c>
      <c r="G37" s="66">
        <v>9.5549203756635365E-2</v>
      </c>
      <c r="H37" s="100">
        <v>10</v>
      </c>
      <c r="I37" s="67">
        <v>2.0416496529195591E-3</v>
      </c>
    </row>
    <row r="38" spans="1:9" ht="16.5" hidden="1" customHeight="1" outlineLevel="2" thickBot="1">
      <c r="A38" s="10" t="s">
        <v>173</v>
      </c>
      <c r="B38" s="101">
        <v>4379</v>
      </c>
      <c r="C38" s="31">
        <v>1.6732580577367647E-2</v>
      </c>
      <c r="D38" s="101">
        <v>545</v>
      </c>
      <c r="E38" s="31">
        <v>2.0824974685237194E-3</v>
      </c>
      <c r="F38" s="101">
        <v>256739</v>
      </c>
      <c r="G38" s="31">
        <v>0.9810244359106628</v>
      </c>
      <c r="H38" s="101">
        <v>42</v>
      </c>
      <c r="I38" s="38">
        <v>1.6048604344586463E-4</v>
      </c>
    </row>
    <row r="39" spans="1:9" ht="8.25" hidden="1" customHeight="1" outlineLevel="2" thickBot="1">
      <c r="A39" s="102"/>
      <c r="B39" s="102"/>
      <c r="C39" s="102"/>
      <c r="D39" s="102"/>
      <c r="E39" s="102"/>
    </row>
    <row r="40" spans="1:9" ht="20.25" hidden="1" customHeight="1" outlineLevel="1" thickBot="1">
      <c r="A40" s="682" t="s">
        <v>174</v>
      </c>
      <c r="B40" s="682"/>
      <c r="C40" s="682"/>
      <c r="D40" s="682"/>
      <c r="E40" s="682"/>
    </row>
    <row r="41" spans="1:9" ht="15" hidden="1" customHeight="1" outlineLevel="2">
      <c r="A41" s="683" t="s">
        <v>133</v>
      </c>
      <c r="B41" s="685" t="s">
        <v>167</v>
      </c>
      <c r="C41" s="686"/>
      <c r="D41" s="685" t="s">
        <v>168</v>
      </c>
      <c r="E41" s="687"/>
    </row>
    <row r="42" spans="1:9" ht="15" hidden="1" customHeight="1" outlineLevel="2" thickBot="1">
      <c r="A42" s="684"/>
      <c r="B42" s="9" t="s">
        <v>169</v>
      </c>
      <c r="C42" s="9" t="s">
        <v>170</v>
      </c>
      <c r="D42" s="9" t="s">
        <v>169</v>
      </c>
      <c r="E42" s="9" t="s">
        <v>170</v>
      </c>
    </row>
    <row r="43" spans="1:9" ht="16.5" hidden="1" customHeight="1" outlineLevel="2">
      <c r="A43" s="95" t="s">
        <v>116</v>
      </c>
      <c r="B43" s="62">
        <v>0.11118211957567614</v>
      </c>
      <c r="C43" s="62">
        <v>0.16226218099567222</v>
      </c>
      <c r="D43" s="62">
        <v>0.7239222088761379</v>
      </c>
      <c r="E43" s="63">
        <v>2.6334905525136438E-3</v>
      </c>
      <c r="F43" s="346"/>
    </row>
    <row r="44" spans="1:9" ht="16.5" hidden="1" customHeight="1" outlineLevel="2">
      <c r="A44" s="97" t="s">
        <v>117</v>
      </c>
      <c r="B44" s="64">
        <v>0.16275867464713184</v>
      </c>
      <c r="C44" s="64">
        <v>2.2486523849985684E-2</v>
      </c>
      <c r="D44" s="64">
        <v>0.81435074564442933</v>
      </c>
      <c r="E44" s="65">
        <v>4.0405585845308667E-4</v>
      </c>
      <c r="F44" s="346"/>
    </row>
    <row r="45" spans="1:9" ht="16.5" hidden="1" customHeight="1" outlineLevel="2">
      <c r="A45" s="97" t="s">
        <v>285</v>
      </c>
      <c r="B45" s="64">
        <v>0.46256106539751007</v>
      </c>
      <c r="C45" s="64">
        <v>0.17104201145341444</v>
      </c>
      <c r="D45" s="64">
        <v>0.36091380901337111</v>
      </c>
      <c r="E45" s="65">
        <v>5.4831141357042758E-3</v>
      </c>
      <c r="F45" s="346"/>
    </row>
    <row r="46" spans="1:9" ht="16.5" hidden="1" customHeight="1" outlineLevel="2">
      <c r="A46" s="427" t="s">
        <v>136</v>
      </c>
      <c r="B46" s="425">
        <v>0.50132203203024339</v>
      </c>
      <c r="C46" s="425">
        <v>0.42217898169913032</v>
      </c>
      <c r="D46" s="425">
        <v>6.1192694767569465E-2</v>
      </c>
      <c r="E46" s="426">
        <v>1.5306291503056827E-2</v>
      </c>
      <c r="F46" s="346"/>
    </row>
    <row r="47" spans="1:9" ht="16.5" hidden="1" customHeight="1" outlineLevel="2">
      <c r="A47" s="438" t="s">
        <v>171</v>
      </c>
      <c r="B47" s="425">
        <v>0.44106508309598347</v>
      </c>
      <c r="C47" s="425">
        <v>3.1766953666232958E-2</v>
      </c>
      <c r="D47" s="425">
        <v>0.52713256790729202</v>
      </c>
      <c r="E47" s="426">
        <v>3.5395330491452004E-5</v>
      </c>
      <c r="F47" s="346"/>
    </row>
    <row r="48" spans="1:9" ht="16.5" hidden="1" customHeight="1" outlineLevel="2">
      <c r="A48" s="58" t="s">
        <v>172</v>
      </c>
      <c r="B48" s="59">
        <v>0.45868531727025758</v>
      </c>
      <c r="C48" s="59">
        <v>0.17009216416954176</v>
      </c>
      <c r="D48" s="59">
        <v>0.36578684657979088</v>
      </c>
      <c r="E48" s="60">
        <v>5.4356719804097972E-3</v>
      </c>
      <c r="F48" s="346"/>
      <c r="G48" s="346"/>
      <c r="H48" s="346"/>
      <c r="I48" s="346"/>
    </row>
    <row r="49" spans="1:9" ht="16.5" hidden="1" customHeight="1" outlineLevel="2">
      <c r="A49" s="97" t="s">
        <v>119</v>
      </c>
      <c r="B49" s="66">
        <v>0.73632054625194698</v>
      </c>
      <c r="C49" s="66">
        <v>0.19320414420686161</v>
      </c>
      <c r="D49" s="66">
        <v>6.9654074806554916E-2</v>
      </c>
      <c r="E49" s="67">
        <v>8.2123473463648761E-4</v>
      </c>
      <c r="F49" s="346"/>
      <c r="G49" s="346"/>
      <c r="H49" s="346"/>
      <c r="I49" s="346"/>
    </row>
    <row r="50" spans="1:9" ht="16.5" hidden="1" customHeight="1" outlineLevel="2" thickBot="1">
      <c r="A50" s="10" t="s">
        <v>173</v>
      </c>
      <c r="B50" s="31">
        <v>0.72358785538147774</v>
      </c>
      <c r="C50" s="31">
        <v>0.19214420055958384</v>
      </c>
      <c r="D50" s="31">
        <v>8.3235085593383079E-2</v>
      </c>
      <c r="E50" s="38">
        <v>1.0328584655553254E-3</v>
      </c>
      <c r="F50" s="346"/>
    </row>
    <row r="51" spans="1:9" hidden="1" outlineLevel="1"/>
    <row r="52" spans="1:9" collapsed="1"/>
  </sheetData>
  <mergeCells count="28">
    <mergeCell ref="A25:E25"/>
    <mergeCell ref="H4:I4"/>
    <mergeCell ref="A14:E14"/>
    <mergeCell ref="B15:C15"/>
    <mergeCell ref="D15:E15"/>
    <mergeCell ref="A15:A16"/>
    <mergeCell ref="A1:XFD1"/>
    <mergeCell ref="A2:I2"/>
    <mergeCell ref="A3:A4"/>
    <mergeCell ref="B3:E3"/>
    <mergeCell ref="F3:I3"/>
    <mergeCell ref="B4:C4"/>
    <mergeCell ref="D4:E4"/>
    <mergeCell ref="F4:G4"/>
    <mergeCell ref="A40:E40"/>
    <mergeCell ref="A41:A42"/>
    <mergeCell ref="B41:C41"/>
    <mergeCell ref="D41:E41"/>
    <mergeCell ref="A26:XFD26"/>
    <mergeCell ref="A28:I28"/>
    <mergeCell ref="A29:A30"/>
    <mergeCell ref="B29:E29"/>
    <mergeCell ref="F29:I29"/>
    <mergeCell ref="B30:C30"/>
    <mergeCell ref="D30:E30"/>
    <mergeCell ref="F30:G30"/>
    <mergeCell ref="H30:I30"/>
    <mergeCell ref="A27:XFD27"/>
  </mergeCells>
  <phoneticPr fontId="0" type="noConversion"/>
  <pageMargins left="0.75" right="0.75" top="1" bottom="1" header="0.5" footer="0.5"/>
  <pageSetup paperSize="9"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T110"/>
  <sheetViews>
    <sheetView zoomScale="70" zoomScaleNormal="70" workbookViewId="0">
      <selection activeCell="P4" sqref="P4:P11"/>
    </sheetView>
  </sheetViews>
  <sheetFormatPr defaultColWidth="9.109375" defaultRowHeight="13.2" outlineLevelRow="1"/>
  <cols>
    <col min="1" max="1" width="29.88671875" style="1" customWidth="1"/>
    <col min="2" max="2" width="9" style="1" customWidth="1"/>
    <col min="3" max="3" width="1.88671875" style="1" customWidth="1"/>
    <col min="4" max="4" width="29.6640625" style="1" customWidth="1"/>
    <col min="5" max="5" width="8.33203125" style="1" customWidth="1"/>
    <col min="6" max="6" width="1.88671875" style="1" customWidth="1"/>
    <col min="7" max="7" width="29.5546875" style="1" customWidth="1"/>
    <col min="8" max="8" width="8.5546875" style="1" customWidth="1"/>
    <col min="9" max="9" width="2" style="1" customWidth="1"/>
    <col min="10" max="10" width="29.88671875" style="1" customWidth="1"/>
    <col min="11" max="11" width="8.6640625" style="1" customWidth="1"/>
    <col min="12" max="12" width="1.5546875" style="1" customWidth="1"/>
    <col min="13" max="13" width="29.88671875" style="1" customWidth="1"/>
    <col min="14" max="14" width="8.33203125" style="1" customWidth="1"/>
    <col min="15" max="15" width="1.6640625" style="1" customWidth="1"/>
    <col min="16" max="16" width="29.5546875" style="1" customWidth="1"/>
    <col min="17" max="17" width="8.44140625" style="1" customWidth="1"/>
    <col min="18" max="16384" width="9.109375" style="1"/>
  </cols>
  <sheetData>
    <row r="1" spans="1:20" s="697" customFormat="1" ht="26.25" customHeight="1">
      <c r="A1" s="697" t="s">
        <v>180</v>
      </c>
    </row>
    <row r="2" spans="1:20" s="696" customFormat="1" ht="18.75" customHeight="1" thickBot="1">
      <c r="A2" s="696" t="s">
        <v>166</v>
      </c>
    </row>
    <row r="3" spans="1:20" ht="34.200000000000003" customHeight="1" thickBot="1">
      <c r="A3" s="695" t="s">
        <v>177</v>
      </c>
      <c r="B3" s="695"/>
      <c r="C3" s="34"/>
      <c r="D3" s="695" t="s">
        <v>178</v>
      </c>
      <c r="E3" s="695"/>
      <c r="F3" s="34"/>
      <c r="G3" s="695" t="s">
        <v>294</v>
      </c>
      <c r="H3" s="695"/>
      <c r="J3" s="695" t="s">
        <v>293</v>
      </c>
      <c r="K3" s="695"/>
      <c r="M3" s="695" t="s">
        <v>292</v>
      </c>
      <c r="N3" s="695"/>
      <c r="P3" s="695" t="s">
        <v>179</v>
      </c>
      <c r="Q3" s="695"/>
    </row>
    <row r="4" spans="1:20" s="184" customFormat="1" ht="13.8">
      <c r="A4" s="25" t="s">
        <v>290</v>
      </c>
      <c r="B4" s="256">
        <v>5.4292011694765073E-2</v>
      </c>
      <c r="D4" s="25" t="s">
        <v>290</v>
      </c>
      <c r="E4" s="256">
        <v>0.13517704497983143</v>
      </c>
      <c r="G4" s="25" t="s">
        <v>290</v>
      </c>
      <c r="H4" s="258">
        <v>0.6888983558023134</v>
      </c>
      <c r="I4" s="449"/>
      <c r="J4" s="25" t="s">
        <v>290</v>
      </c>
      <c r="K4" s="258">
        <v>0.40704253700452048</v>
      </c>
      <c r="L4" s="449"/>
      <c r="M4" s="25" t="s">
        <v>290</v>
      </c>
      <c r="N4" s="258">
        <v>0.49587206972342907</v>
      </c>
      <c r="O4" s="449"/>
      <c r="P4" s="25" t="s">
        <v>290</v>
      </c>
      <c r="Q4" s="258">
        <v>0.4907539156970302</v>
      </c>
    </row>
    <row r="5" spans="1:20" s="184" customFormat="1" ht="13.8">
      <c r="A5" s="450" t="s">
        <v>291</v>
      </c>
      <c r="B5" s="256">
        <v>0.24408411348154291</v>
      </c>
      <c r="D5" s="450" t="s">
        <v>291</v>
      </c>
      <c r="E5" s="256">
        <v>0.12615586202276852</v>
      </c>
      <c r="G5" s="25" t="s">
        <v>187</v>
      </c>
      <c r="H5" s="258">
        <v>2.6172962160338747E-3</v>
      </c>
      <c r="I5" s="449"/>
      <c r="J5" s="25" t="s">
        <v>187</v>
      </c>
      <c r="K5" s="258">
        <v>1.1662427936727352E-3</v>
      </c>
      <c r="L5" s="449"/>
      <c r="M5" s="25" t="s">
        <v>187</v>
      </c>
      <c r="N5" s="258">
        <v>1.6286953872721882E-3</v>
      </c>
      <c r="O5" s="449"/>
      <c r="P5" s="25" t="s">
        <v>187</v>
      </c>
      <c r="Q5" s="258">
        <v>1.6032637003133661E-3</v>
      </c>
    </row>
    <row r="6" spans="1:20" s="184" customFormat="1" ht="13.8">
      <c r="A6" s="25" t="s">
        <v>182</v>
      </c>
      <c r="B6" s="256">
        <v>9.9997156260609298E-3</v>
      </c>
      <c r="D6" s="450" t="s">
        <v>183</v>
      </c>
      <c r="E6" s="256">
        <v>0.33746874093106649</v>
      </c>
      <c r="G6" s="450" t="s">
        <v>291</v>
      </c>
      <c r="H6" s="258">
        <v>0.1276512088370991</v>
      </c>
      <c r="I6" s="449"/>
      <c r="J6" s="450" t="s">
        <v>291</v>
      </c>
      <c r="K6" s="258">
        <v>0.15091010371204178</v>
      </c>
      <c r="L6" s="449"/>
      <c r="M6" s="450" t="s">
        <v>291</v>
      </c>
      <c r="N6" s="258">
        <v>0.14353540633679249</v>
      </c>
      <c r="O6" s="449"/>
      <c r="P6" s="450" t="s">
        <v>291</v>
      </c>
      <c r="Q6" s="258">
        <v>0.1440693420314125</v>
      </c>
    </row>
    <row r="7" spans="1:20" s="184" customFormat="1" ht="13.8">
      <c r="A7" s="25" t="s">
        <v>183</v>
      </c>
      <c r="B7" s="256">
        <v>0.28956821604103228</v>
      </c>
      <c r="D7" s="25" t="s">
        <v>184</v>
      </c>
      <c r="E7" s="256">
        <v>0.38729444755019626</v>
      </c>
      <c r="G7" s="450" t="s">
        <v>182</v>
      </c>
      <c r="H7" s="258">
        <v>1.2305974969622003E-3</v>
      </c>
      <c r="I7" s="449"/>
      <c r="J7" s="450" t="s">
        <v>183</v>
      </c>
      <c r="K7" s="258">
        <v>2.0574491812590081E-3</v>
      </c>
      <c r="L7" s="449"/>
      <c r="M7" s="450" t="s">
        <v>182</v>
      </c>
      <c r="N7" s="451">
        <v>3.9073147776703406E-4</v>
      </c>
      <c r="O7" s="449"/>
      <c r="P7" s="450" t="s">
        <v>182</v>
      </c>
      <c r="Q7" s="258">
        <v>4.5072476275156433E-4</v>
      </c>
    </row>
    <row r="8" spans="1:20" s="184" customFormat="1" ht="13.8">
      <c r="A8" s="25" t="s">
        <v>184</v>
      </c>
      <c r="B8" s="256">
        <v>0.39212824404915736</v>
      </c>
      <c r="D8" s="25" t="s">
        <v>185</v>
      </c>
      <c r="E8" s="256">
        <v>1.3903904516137244E-2</v>
      </c>
      <c r="G8" s="450" t="s">
        <v>183</v>
      </c>
      <c r="H8" s="258">
        <v>4.7244721628100735E-2</v>
      </c>
      <c r="I8" s="449"/>
      <c r="J8" s="25" t="s">
        <v>184</v>
      </c>
      <c r="K8" s="258">
        <v>0.25202276143148766</v>
      </c>
      <c r="L8" s="449"/>
      <c r="M8" s="450" t="s">
        <v>183</v>
      </c>
      <c r="N8" s="258">
        <v>1.6408064353829702E-2</v>
      </c>
      <c r="O8" s="449"/>
      <c r="P8" s="450" t="s">
        <v>183</v>
      </c>
      <c r="Q8" s="258">
        <v>2.0613854479950781E-2</v>
      </c>
    </row>
    <row r="9" spans="1:20" s="184" customFormat="1" ht="13.8">
      <c r="A9" s="25" t="s">
        <v>185</v>
      </c>
      <c r="B9" s="256">
        <v>9.9276991074414567E-3</v>
      </c>
      <c r="E9" s="256"/>
      <c r="G9" s="25" t="s">
        <v>184</v>
      </c>
      <c r="H9" s="258">
        <v>0.11042439740309533</v>
      </c>
      <c r="I9" s="449"/>
      <c r="J9" s="25" t="s">
        <v>185</v>
      </c>
      <c r="K9" s="258">
        <v>4.7248269878094634E-2</v>
      </c>
      <c r="L9" s="449"/>
      <c r="M9" s="25" t="s">
        <v>184</v>
      </c>
      <c r="N9" s="258">
        <v>0.20743576449679357</v>
      </c>
      <c r="O9" s="449"/>
      <c r="P9" s="25" t="s">
        <v>184</v>
      </c>
      <c r="Q9" s="258">
        <v>0.20971279633418519</v>
      </c>
    </row>
    <row r="10" spans="1:20" s="184" customFormat="1" ht="13.8">
      <c r="A10" s="25"/>
      <c r="B10" s="256"/>
      <c r="E10" s="256"/>
      <c r="G10" s="25" t="s">
        <v>185</v>
      </c>
      <c r="H10" s="258">
        <v>1.8089058011870301E-2</v>
      </c>
      <c r="I10" s="449"/>
      <c r="J10" s="25" t="s">
        <v>186</v>
      </c>
      <c r="K10" s="258">
        <v>0.13955263599892373</v>
      </c>
      <c r="L10" s="449"/>
      <c r="M10" s="25" t="s">
        <v>185</v>
      </c>
      <c r="N10" s="258">
        <v>3.8059641364260967E-2</v>
      </c>
      <c r="O10" s="449"/>
      <c r="P10" s="25" t="s">
        <v>185</v>
      </c>
      <c r="Q10" s="258">
        <v>3.7635949120020197E-2</v>
      </c>
    </row>
    <row r="11" spans="1:20" s="184" customFormat="1" ht="13.8">
      <c r="B11" s="445"/>
      <c r="C11" s="26"/>
      <c r="E11" s="445"/>
      <c r="G11" s="25" t="s">
        <v>186</v>
      </c>
      <c r="H11" s="258">
        <v>3.8443646045253251E-3</v>
      </c>
      <c r="I11" s="449"/>
      <c r="J11" s="450"/>
      <c r="K11" s="258"/>
      <c r="L11" s="449"/>
      <c r="M11" s="25" t="s">
        <v>186</v>
      </c>
      <c r="N11" s="258">
        <v>9.6669626859854779E-2</v>
      </c>
      <c r="O11" s="449"/>
      <c r="P11" s="25" t="s">
        <v>186</v>
      </c>
      <c r="Q11" s="258">
        <v>9.5160153874336281E-2</v>
      </c>
    </row>
    <row r="12" spans="1:20" s="184" customFormat="1" ht="13.8">
      <c r="A12" s="25"/>
      <c r="B12" s="446"/>
      <c r="C12" s="25"/>
      <c r="E12" s="445"/>
      <c r="G12" s="452"/>
      <c r="H12" s="258"/>
      <c r="I12" s="449"/>
      <c r="J12" s="452"/>
      <c r="K12" s="258"/>
      <c r="L12" s="449"/>
      <c r="M12" s="452"/>
      <c r="N12" s="258"/>
      <c r="O12" s="449"/>
      <c r="P12" s="452"/>
      <c r="Q12" s="258"/>
    </row>
    <row r="13" spans="1:20" s="184" customFormat="1" ht="13.8">
      <c r="A13" s="25"/>
      <c r="B13" s="446"/>
      <c r="C13" s="25"/>
      <c r="E13" s="445"/>
      <c r="H13" s="256"/>
      <c r="K13" s="256"/>
      <c r="N13" s="445"/>
      <c r="Q13" s="256"/>
    </row>
    <row r="14" spans="1:20" s="184" customFormat="1" ht="13.8">
      <c r="B14" s="445"/>
      <c r="C14" s="25"/>
      <c r="E14" s="445"/>
      <c r="F14" s="183"/>
      <c r="G14" s="26"/>
      <c r="H14" s="446"/>
      <c r="J14" s="26"/>
      <c r="K14" s="446"/>
      <c r="M14" s="25"/>
      <c r="N14" s="446"/>
      <c r="P14" s="26"/>
      <c r="Q14" s="446"/>
    </row>
    <row r="15" spans="1:20" s="184" customFormat="1" ht="14.4">
      <c r="A15" s="185" t="s">
        <v>188</v>
      </c>
      <c r="B15" s="447">
        <f>SUM(B7:B9)</f>
        <v>0.69162415919763109</v>
      </c>
      <c r="C15" s="25"/>
      <c r="D15" s="185" t="s">
        <v>188</v>
      </c>
      <c r="E15" s="447">
        <f>SUM(E6:E8)</f>
        <v>0.73866709299739997</v>
      </c>
      <c r="F15" s="183"/>
      <c r="G15" s="185" t="s">
        <v>188</v>
      </c>
      <c r="H15" s="447">
        <f>SUM(H8:H11)</f>
        <v>0.17960254164759171</v>
      </c>
      <c r="J15" s="185" t="s">
        <v>188</v>
      </c>
      <c r="K15" s="447">
        <f>SUM(K7:K10)</f>
        <v>0.44088111648976502</v>
      </c>
      <c r="M15" s="185" t="s">
        <v>188</v>
      </c>
      <c r="N15" s="447">
        <f>SUM(N8:N11)</f>
        <v>0.35857309707473906</v>
      </c>
      <c r="P15" s="185" t="s">
        <v>188</v>
      </c>
      <c r="Q15" s="447">
        <f>SUM(Q8:Q12)</f>
        <v>0.36312275380849246</v>
      </c>
      <c r="T15" s="186"/>
    </row>
    <row r="16" spans="1:20" outlineLevel="1">
      <c r="A16" s="7"/>
      <c r="B16" s="7"/>
      <c r="C16" s="8"/>
      <c r="D16" s="7"/>
      <c r="E16" s="7"/>
      <c r="F16" s="8"/>
      <c r="I16" s="8"/>
      <c r="N16" s="448"/>
    </row>
    <row r="17" spans="1:15" outlineLevel="1">
      <c r="A17" s="7"/>
      <c r="B17" s="7"/>
      <c r="C17" s="7"/>
      <c r="F17" s="7"/>
      <c r="I17" s="7"/>
      <c r="N17" s="2"/>
    </row>
    <row r="18" spans="1:15" outlineLevel="1"/>
    <row r="19" spans="1:15" outlineLevel="1"/>
    <row r="20" spans="1:15" ht="15" outlineLevel="1">
      <c r="O20" s="35"/>
    </row>
    <row r="21" spans="1:15" ht="13.8" outlineLevel="1">
      <c r="O21" s="183"/>
    </row>
    <row r="22" spans="1:15" ht="13.8" outlineLevel="1">
      <c r="O22" s="183"/>
    </row>
    <row r="23" spans="1:15" ht="13.8" outlineLevel="1">
      <c r="O23" s="183"/>
    </row>
    <row r="24" spans="1:15" ht="13.8" outlineLevel="1">
      <c r="O24" s="183"/>
    </row>
    <row r="25" spans="1:15" ht="13.8" outlineLevel="1">
      <c r="O25" s="183"/>
    </row>
    <row r="26" spans="1:15" ht="13.8" outlineLevel="1">
      <c r="O26" s="183"/>
    </row>
    <row r="27" spans="1:15" ht="13.8" outlineLevel="1">
      <c r="O27" s="183"/>
    </row>
    <row r="28" spans="1:15" ht="13.8" outlineLevel="1">
      <c r="O28" s="183"/>
    </row>
    <row r="29" spans="1:15" ht="13.8" outlineLevel="1">
      <c r="O29" s="183"/>
    </row>
    <row r="30" spans="1:15" ht="13.8" outlineLevel="1">
      <c r="O30" s="184"/>
    </row>
    <row r="31" spans="1:15" outlineLevel="1">
      <c r="O31" s="8"/>
    </row>
    <row r="32" spans="1:15" ht="13.8" outlineLevel="1">
      <c r="O32" s="184"/>
    </row>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4" outlineLevel="1"/>
    <row r="66" spans="1:4" outlineLevel="1"/>
    <row r="67" spans="1:4" outlineLevel="1"/>
    <row r="68" spans="1:4" outlineLevel="1"/>
    <row r="69" spans="1:4" outlineLevel="1"/>
    <row r="70" spans="1:4" ht="13.8" outlineLevel="1" thickBot="1"/>
    <row r="71" spans="1:4" ht="16.2" thickBot="1">
      <c r="A71" s="695" t="s">
        <v>289</v>
      </c>
      <c r="B71" s="695"/>
      <c r="D71" s="25"/>
    </row>
    <row r="72" spans="1:4" ht="13.8">
      <c r="A72" s="25" t="s">
        <v>290</v>
      </c>
      <c r="B72" s="256">
        <v>0.75146080584000063</v>
      </c>
      <c r="D72" s="25"/>
    </row>
    <row r="73" spans="1:4" ht="13.8">
      <c r="A73" s="25" t="s">
        <v>187</v>
      </c>
      <c r="B73" s="256">
        <v>2.274319228038214E-2</v>
      </c>
      <c r="D73" s="450"/>
    </row>
    <row r="74" spans="1:4" ht="13.8">
      <c r="A74" s="450" t="s">
        <v>291</v>
      </c>
      <c r="B74" s="256">
        <v>1.1098162454068607E-2</v>
      </c>
      <c r="D74" s="450"/>
    </row>
    <row r="75" spans="1:4" ht="13.8">
      <c r="A75" s="450" t="s">
        <v>182</v>
      </c>
      <c r="B75" s="256">
        <v>4.3801098655743537E-5</v>
      </c>
      <c r="D75" s="450"/>
    </row>
    <row r="76" spans="1:4" ht="13.8">
      <c r="A76" s="450" t="s">
        <v>183</v>
      </c>
      <c r="B76" s="256">
        <v>6.3816521148877799E-4</v>
      </c>
      <c r="D76" s="25"/>
    </row>
    <row r="77" spans="1:4" ht="13.8">
      <c r="A77" s="25" t="s">
        <v>184</v>
      </c>
      <c r="B77" s="256">
        <v>0.11590028298624075</v>
      </c>
      <c r="D77" s="25"/>
    </row>
    <row r="78" spans="1:4" ht="13.8">
      <c r="A78" s="25" t="s">
        <v>185</v>
      </c>
      <c r="B78" s="256">
        <v>3.641094156462605E-2</v>
      </c>
      <c r="D78" s="25"/>
    </row>
    <row r="79" spans="1:4" ht="13.8">
      <c r="A79" s="25" t="s">
        <v>186</v>
      </c>
      <c r="B79" s="256">
        <v>6.1084455250949625E-2</v>
      </c>
      <c r="D79" s="452"/>
    </row>
    <row r="80" spans="1:4" ht="13.8">
      <c r="A80" s="25" t="s">
        <v>193</v>
      </c>
      <c r="B80" s="183">
        <v>5.9374297900199183E-5</v>
      </c>
      <c r="D80" s="184"/>
    </row>
    <row r="81" spans="1:4" ht="13.8">
      <c r="A81" s="25" t="s">
        <v>194</v>
      </c>
      <c r="B81" s="256">
        <v>5.6081901568747871E-4</v>
      </c>
      <c r="D81" s="26"/>
    </row>
    <row r="82" spans="1:4" ht="14.4">
      <c r="B82" s="256"/>
      <c r="D82" s="185"/>
    </row>
    <row r="83" spans="1:4" ht="14.4">
      <c r="A83" s="185" t="s">
        <v>188</v>
      </c>
      <c r="B83" s="447">
        <f>SUM(B76:B81)</f>
        <v>0.21465403832689289</v>
      </c>
    </row>
    <row r="85" spans="1:4" outlineLevel="1"/>
    <row r="86" spans="1:4" outlineLevel="1"/>
    <row r="87" spans="1:4" outlineLevel="1"/>
    <row r="88" spans="1:4" outlineLevel="1"/>
    <row r="89" spans="1:4" outlineLevel="1"/>
    <row r="90" spans="1:4" outlineLevel="1"/>
    <row r="91" spans="1:4" outlineLevel="1"/>
    <row r="92" spans="1:4" outlineLevel="1"/>
    <row r="93" spans="1:4" outlineLevel="1"/>
    <row r="94" spans="1:4" outlineLevel="1"/>
    <row r="95" spans="1:4" outlineLevel="1"/>
    <row r="96" spans="1:4"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row r="109" outlineLevel="1"/>
    <row r="110" outlineLevel="1"/>
  </sheetData>
  <mergeCells count="9">
    <mergeCell ref="A71:B71"/>
    <mergeCell ref="A2:XFD2"/>
    <mergeCell ref="A1:XFD1"/>
    <mergeCell ref="P3:Q3"/>
    <mergeCell ref="A3:B3"/>
    <mergeCell ref="D3:E3"/>
    <mergeCell ref="G3:H3"/>
    <mergeCell ref="M3:N3"/>
    <mergeCell ref="J3:K3"/>
  </mergeCells>
  <phoneticPr fontId="0" type="noConversion"/>
  <pageMargins left="0.39370078740157483" right="0.39370078740157483" top="0.39370078740157483" bottom="0.39370078740157483" header="0" footer="0"/>
  <pageSetup paperSize="9" scale="60"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Indexes</vt:lpstr>
      <vt:lpstr>Stock Market of Ukraine</vt:lpstr>
      <vt:lpstr>AMC and CII</vt:lpstr>
      <vt:lpstr>Fund Types</vt:lpstr>
      <vt:lpstr>Regions</vt:lpstr>
      <vt:lpstr>Assets</vt:lpstr>
      <vt:lpstr>Capital Flow in Open-Ended CII</vt:lpstr>
      <vt:lpstr>Investors</vt:lpstr>
      <vt:lpstr>Asset Structure_CII Type</vt:lpstr>
      <vt:lpstr>Asset Structure_Changes</vt:lpstr>
      <vt:lpstr>Asset Structure_Security Types</vt:lpstr>
      <vt:lpstr>Rates of Return_CII and Others</vt:lpstr>
      <vt:lpstr>NPF under Management</vt:lpstr>
      <vt:lpstr>IC under Management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2017-04-27T13:45:31Z</dcterms:modified>
</cp:coreProperties>
</file>