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85" windowHeight="7770" tabRatio="844" activeTab="0"/>
  </bookViews>
  <sheets>
    <sheet name="Indexes" sheetId="1" r:id="rId1"/>
    <sheet name="AMC and CII" sheetId="2" r:id="rId2"/>
    <sheet name="Fund Dynamics" sheetId="3" r:id="rId3"/>
    <sheet name="Regional Distribution" sheetId="4" r:id="rId4"/>
    <sheet name="Assets and NAV" sheetId="5" r:id="rId5"/>
    <sheet name="Capital Flow (Open-ended Funds)" sheetId="6" r:id="rId6"/>
    <sheet name="Investors" sheetId="7" r:id="rId7"/>
    <sheet name="Asset Structure_Fund Types" sheetId="8" r:id="rId8"/>
    <sheet name="Asset Structure_Securities Type" sheetId="9" r:id="rId9"/>
    <sheet name=" Rates of Retur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8">#REF!</definedName>
    <definedName name="_18_Лют_09" localSheetId="5">#REF!</definedName>
    <definedName name="_18_Лют_09">#REF!</definedName>
    <definedName name="_19_Лют_09" localSheetId="8">#REF!</definedName>
    <definedName name="_19_Лют_09" localSheetId="5">#REF!</definedName>
    <definedName name="_19_Лют_09">#REF!</definedName>
    <definedName name="_19_Лют_09_ВЧА" localSheetId="8">#REF!</definedName>
    <definedName name="_19_Лют_09_ВЧА" localSheetId="5">#REF!</definedName>
    <definedName name="_19_Лют_09_ВЧА">#REF!</definedName>
    <definedName name="_xlfn.BAHTTEXT" hidden="1">#NAME?</definedName>
    <definedName name="a11" localSheetId="9" hidden="1">{#N/A,#N/A,FALSE,"т02бд"}</definedName>
    <definedName name="a11" localSheetId="1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localSheetId="4" hidden="1">{#N/A,#N/A,FALSE,"т02бд"}</definedName>
    <definedName name="a11" localSheetId="5" hidden="1">{#N/A,#N/A,FALSE,"т02бд"}</definedName>
    <definedName name="a11" localSheetId="2" hidden="1">{#N/A,#N/A,FALSE,"т02бд"}</definedName>
    <definedName name="a11" localSheetId="0" hidden="1">{#N/A,#N/A,FALSE,"т02бд"}</definedName>
    <definedName name="a11" localSheetId="6" hidden="1">{#N/A,#N/A,FALSE,"т02бд"}</definedName>
    <definedName name="a11" localSheetId="3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9" hidden="1">{#N/A,#N/A,FALSE,"т02бд"}</definedName>
    <definedName name="ic" localSheetId="1" hidden="1">{#N/A,#N/A,FALSE,"т02бд"}</definedName>
    <definedName name="ic" localSheetId="7" hidden="1">{#N/A,#N/A,FALSE,"т02бд"}</definedName>
    <definedName name="ic" localSheetId="8" hidden="1">{#N/A,#N/A,FALSE,"т02бд"}</definedName>
    <definedName name="ic" localSheetId="4" hidden="1">{#N/A,#N/A,FALSE,"т02бд"}</definedName>
    <definedName name="ic" localSheetId="5" hidden="1">{#N/A,#N/A,FALSE,"т02бд"}</definedName>
    <definedName name="ic" localSheetId="2" hidden="1">{#N/A,#N/A,FALSE,"т02бд"}</definedName>
    <definedName name="ic" localSheetId="0" hidden="1">{#N/A,#N/A,FALSE,"т02бд"}</definedName>
    <definedName name="ic" localSheetId="6" hidden="1">{#N/A,#N/A,FALSE,"т02бд"}</definedName>
    <definedName name="ic" localSheetId="3" hidden="1">{#N/A,#N/A,FALSE,"т02бд"}</definedName>
    <definedName name="ic" hidden="1">{#N/A,#N/A,FALSE,"т02бд"}</definedName>
    <definedName name="ICC_2008" localSheetId="9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localSheetId="4" hidden="1">{#N/A,#N/A,FALSE,"т02бд"}</definedName>
    <definedName name="ICC_2008" localSheetId="5" hidden="1">{#N/A,#N/A,FALSE,"т02бд"}</definedName>
    <definedName name="ICC_2008" localSheetId="2" hidden="1">{#N/A,#N/A,FALSE,"т02бд"}</definedName>
    <definedName name="ICC_2008" localSheetId="0" hidden="1">{#N/A,#N/A,FALSE,"т02бд"}</definedName>
    <definedName name="ICC_2008" localSheetId="6" hidden="1">{#N/A,#N/A,FALSE,"т02бд"}</definedName>
    <definedName name="ICC_2008" localSheetId="3" hidden="1">{#N/A,#N/A,FALSE,"т02бд"}</definedName>
    <definedName name="ICC_2008" hidden="1">{#N/A,#N/A,FALSE,"т02бд"}</definedName>
    <definedName name="q" localSheetId="9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8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0" hidden="1">{#N/A,#N/A,FALSE,"т02бд"}</definedName>
    <definedName name="q" localSheetId="6" hidden="1">{#N/A,#N/A,FALSE,"т02бд"}</definedName>
    <definedName name="q" localSheetId="3" hidden="1">{#N/A,#N/A,FALSE,"т02бд"}</definedName>
    <definedName name="q" hidden="1">{#N/A,#N/A,FALSE,"т02бд"}</definedName>
    <definedName name="t06" localSheetId="9" hidden="1">{#N/A,#N/A,FALSE,"т04"}</definedName>
    <definedName name="t06" localSheetId="1" hidden="1">{#N/A,#N/A,FALSE,"т04"}</definedName>
    <definedName name="t06" localSheetId="7" hidden="1">{#N/A,#N/A,FALSE,"т04"}</definedName>
    <definedName name="t06" localSheetId="8" hidden="1">{#N/A,#N/A,FALSE,"т04"}</definedName>
    <definedName name="t06" localSheetId="4" hidden="1">{#N/A,#N/A,FALSE,"т04"}</definedName>
    <definedName name="t06" localSheetId="5" hidden="1">{#N/A,#N/A,FALSE,"т04"}</definedName>
    <definedName name="t06" localSheetId="2" hidden="1">{#N/A,#N/A,FALSE,"т04"}</definedName>
    <definedName name="t06" localSheetId="0" hidden="1">{#N/A,#N/A,FALSE,"т04"}</definedName>
    <definedName name="t06" localSheetId="6" hidden="1">{#N/A,#N/A,FALSE,"т04"}</definedName>
    <definedName name="t06" localSheetId="3" hidden="1">{#N/A,#N/A,FALSE,"т04"}</definedName>
    <definedName name="t06" hidden="1">{#N/A,#N/A,FALSE,"т04"}</definedName>
    <definedName name="tt" localSheetId="9" hidden="1">{#N/A,#N/A,FALSE,"т02бд"}</definedName>
    <definedName name="tt" localSheetId="1" hidden="1">{#N/A,#N/A,FALSE,"т02бд"}</definedName>
    <definedName name="tt" localSheetId="7" hidden="1">{#N/A,#N/A,FALSE,"т02бд"}</definedName>
    <definedName name="tt" localSheetId="8" hidden="1">{#N/A,#N/A,FALSE,"т02бд"}</definedName>
    <definedName name="tt" localSheetId="4" hidden="1">{#N/A,#N/A,FALSE,"т02бд"}</definedName>
    <definedName name="tt" localSheetId="5" hidden="1">{#N/A,#N/A,FALSE,"т02бд"}</definedName>
    <definedName name="tt" localSheetId="2" hidden="1">{#N/A,#N/A,FALSE,"т02бд"}</definedName>
    <definedName name="tt" localSheetId="0" hidden="1">{#N/A,#N/A,FALSE,"т02бд"}</definedName>
    <definedName name="tt" localSheetId="6" hidden="1">{#N/A,#N/A,FALSE,"т02бд"}</definedName>
    <definedName name="tt" localSheetId="3" hidden="1">{#N/A,#N/A,FALSE,"т02бд"}</definedName>
    <definedName name="tt" hidden="1">{#N/A,#N/A,FALSE,"т02бд"}</definedName>
    <definedName name="V">'[16]146024'!$A$1:$K$1</definedName>
    <definedName name="wrn.04." localSheetId="9" hidden="1">{#N/A,#N/A,FALSE,"т02бд"}</definedName>
    <definedName name="wrn.04." localSheetId="1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localSheetId="4" hidden="1">{#N/A,#N/A,FALSE,"т02бд"}</definedName>
    <definedName name="wrn.04." localSheetId="5" hidden="1">{#N/A,#N/A,FALSE,"т02бд"}</definedName>
    <definedName name="wrn.04." localSheetId="2" hidden="1">{#N/A,#N/A,FALSE,"т02бд"}</definedName>
    <definedName name="wrn.04." localSheetId="0" hidden="1">{#N/A,#N/A,FALSE,"т02бд"}</definedName>
    <definedName name="wrn.04." localSheetId="6" hidden="1">{#N/A,#N/A,FALSE,"т02бд"}</definedName>
    <definedName name="wrn.04." localSheetId="3" hidden="1">{#N/A,#N/A,FALSE,"т02бд"}</definedName>
    <definedName name="wrn.04." hidden="1">{#N/A,#N/A,FALSE,"т02бд"}</definedName>
    <definedName name="wrn.д02." localSheetId="9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0" hidden="1">{#N/A,#N/A,FALSE,"т02бд"}</definedName>
    <definedName name="wrn.д02." localSheetId="6" hidden="1">{#N/A,#N/A,FALSE,"т02бд"}</definedName>
    <definedName name="wrn.д02." localSheetId="3" hidden="1">{#N/A,#N/A,FALSE,"т02бд"}</definedName>
    <definedName name="wrn.д02." hidden="1">{#N/A,#N/A,FALSE,"т02бд"}</definedName>
    <definedName name="wrn.т171банки." localSheetId="9" hidden="1">{#N/A,#N/A,FALSE,"т17-1банки (2)"}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localSheetId="6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ГЦ" localSheetId="9" hidden="1">{#N/A,#N/A,FALSE,"т02бд"}</definedName>
    <definedName name="ГЦ" localSheetId="1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localSheetId="4" hidden="1">{#N/A,#N/A,FALSE,"т02бд"}</definedName>
    <definedName name="ГЦ" localSheetId="5" hidden="1">{#N/A,#N/A,FALSE,"т02бд"}</definedName>
    <definedName name="ГЦ" localSheetId="2" hidden="1">{#N/A,#N/A,FALSE,"т02бд"}</definedName>
    <definedName name="ГЦ" localSheetId="0" hidden="1">{#N/A,#N/A,FALSE,"т02бд"}</definedName>
    <definedName name="ГЦ" localSheetId="6" hidden="1">{#N/A,#N/A,FALSE,"т02бд"}</definedName>
    <definedName name="ГЦ" localSheetId="3" hidden="1">{#N/A,#N/A,FALSE,"т02бд"}</definedName>
    <definedName name="ГЦ" hidden="1">{#N/A,#N/A,FALSE,"т02бд"}</definedName>
    <definedName name="д17.1">'[13]д17-1'!$A$1:$H$1</definedName>
    <definedName name="ее" localSheetId="9" hidden="1">{#N/A,#N/A,FALSE,"т02бд"}</definedName>
    <definedName name="ее" localSheetId="1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localSheetId="4" hidden="1">{#N/A,#N/A,FALSE,"т02бд"}</definedName>
    <definedName name="ее" localSheetId="5" hidden="1">{#N/A,#N/A,FALSE,"т02бд"}</definedName>
    <definedName name="ее" localSheetId="2" hidden="1">{#N/A,#N/A,FALSE,"т02бд"}</definedName>
    <definedName name="ее" localSheetId="0" hidden="1">{#N/A,#N/A,FALSE,"т02бд"}</definedName>
    <definedName name="ее" localSheetId="6" hidden="1">{#N/A,#N/A,FALSE,"т02бд"}</definedName>
    <definedName name="ее" localSheetId="3" hidden="1">{#N/A,#N/A,FALSE,"т02бд"}</definedName>
    <definedName name="ее" hidden="1">{#N/A,#N/A,FALSE,"т02бд"}</definedName>
    <definedName name="збз1998">#REF!</definedName>
    <definedName name="ии" localSheetId="9" hidden="1">{#N/A,#N/A,FALSE,"т02бд"}</definedName>
    <definedName name="ии" localSheetId="1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localSheetId="4" hidden="1">{#N/A,#N/A,FALSE,"т02бд"}</definedName>
    <definedName name="ии" localSheetId="5" hidden="1">{#N/A,#N/A,FALSE,"т02бд"}</definedName>
    <definedName name="ии" localSheetId="2" hidden="1">{#N/A,#N/A,FALSE,"т02бд"}</definedName>
    <definedName name="ии" localSheetId="0" hidden="1">{#N/A,#N/A,FALSE,"т02бд"}</definedName>
    <definedName name="ии" localSheetId="6" hidden="1">{#N/A,#N/A,FALSE,"т02бд"}</definedName>
    <definedName name="ии" localSheetId="3" hidden="1">{#N/A,#N/A,FALSE,"т02бд"}</definedName>
    <definedName name="ии" hidden="1">{#N/A,#N/A,FALSE,"т02бд"}</definedName>
    <definedName name="іі" localSheetId="9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localSheetId="4" hidden="1">{#N/A,#N/A,FALSE,"т02бд"}</definedName>
    <definedName name="іі" localSheetId="5" hidden="1">{#N/A,#N/A,FALSE,"т02бд"}</definedName>
    <definedName name="іі" localSheetId="2" hidden="1">{#N/A,#N/A,FALSE,"т02бд"}</definedName>
    <definedName name="іі" localSheetId="0" hidden="1">{#N/A,#N/A,FALSE,"т02бд"}</definedName>
    <definedName name="іі" localSheetId="6" hidden="1">{#N/A,#N/A,FALSE,"т02бд"}</definedName>
    <definedName name="іі" localSheetId="3" hidden="1">{#N/A,#N/A,FALSE,"т02бд"}</definedName>
    <definedName name="іі" hidden="1">{#N/A,#N/A,FALSE,"т02бд"}</definedName>
    <definedName name="квітень" localSheetId="9" hidden="1">{#N/A,#N/A,FALSE,"т17-1банки (2)"}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localSheetId="4" hidden="1">{#N/A,#N/A,FALSE,"т17-1банки (2)"}</definedName>
    <definedName name="квітень" localSheetId="5" hidden="1">{#N/A,#N/A,FALSE,"т17-1банки (2)"}</definedName>
    <definedName name="квітень" localSheetId="2" hidden="1">{#N/A,#N/A,FALSE,"т17-1банки (2)"}</definedName>
    <definedName name="квітень" localSheetId="0" hidden="1">{#N/A,#N/A,FALSE,"т17-1банки (2)"}</definedName>
    <definedName name="квітень" localSheetId="6" hidden="1">{#N/A,#N/A,FALSE,"т17-1банки (2)"}</definedName>
    <definedName name="квітень" localSheetId="3" hidden="1">{#N/A,#N/A,FALSE,"т17-1банки (2)"}</definedName>
    <definedName name="квітень" hidden="1">{#N/A,#N/A,FALSE,"т17-1банки (2)"}</definedName>
    <definedName name="ке" localSheetId="9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localSheetId="4" hidden="1">{#N/A,#N/A,FALSE,"т17-1банки (2)"}</definedName>
    <definedName name="ке" localSheetId="5" hidden="1">{#N/A,#N/A,FALSE,"т17-1банки (2)"}</definedName>
    <definedName name="ке" localSheetId="2" hidden="1">{#N/A,#N/A,FALSE,"т17-1банки (2)"}</definedName>
    <definedName name="ке" localSheetId="0" hidden="1">{#N/A,#N/A,FALSE,"т17-1банки (2)"}</definedName>
    <definedName name="ке" localSheetId="6" hidden="1">{#N/A,#N/A,FALSE,"т17-1банки (2)"}</definedName>
    <definedName name="ке" localSheetId="3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9" hidden="1">{#N/A,#N/A,FALSE,"т02бд"}</definedName>
    <definedName name="нн" localSheetId="1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localSheetId="4" hidden="1">{#N/A,#N/A,FALSE,"т02бд"}</definedName>
    <definedName name="нн" localSheetId="5" hidden="1">{#N/A,#N/A,FALSE,"т02бд"}</definedName>
    <definedName name="нн" localSheetId="2" hidden="1">{#N/A,#N/A,FALSE,"т02бд"}</definedName>
    <definedName name="нн" localSheetId="0" hidden="1">{#N/A,#N/A,FALSE,"т02бд"}</definedName>
    <definedName name="нн" localSheetId="6" hidden="1">{#N/A,#N/A,FALSE,"т02бд"}</definedName>
    <definedName name="нн" localSheetId="3" hidden="1">{#N/A,#N/A,FALSE,"т02бд"}</definedName>
    <definedName name="нн" hidden="1">{#N/A,#N/A,FALSE,"т02бд"}</definedName>
    <definedName name="Список">'[16]146024'!$A$8:$A$88</definedName>
    <definedName name="стельм." localSheetId="9" hidden="1">{#N/A,#N/A,FALSE,"т17-1банки (2)"}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localSheetId="4" hidden="1">{#N/A,#N/A,FALSE,"т17-1банки (2)"}</definedName>
    <definedName name="стельм." localSheetId="5" hidden="1">{#N/A,#N/A,FALSE,"т17-1банки (2)"}</definedName>
    <definedName name="стельм." localSheetId="2" hidden="1">{#N/A,#N/A,FALSE,"т17-1банки (2)"}</definedName>
    <definedName name="стельм." localSheetId="0" hidden="1">{#N/A,#N/A,FALSE,"т17-1банки (2)"}</definedName>
    <definedName name="стельм." localSheetId="6" hidden="1">{#N/A,#N/A,FALSE,"т17-1банки (2)"}</definedName>
    <definedName name="стельм." localSheetId="3" hidden="1">{#N/A,#N/A,FALSE,"т17-1банки (2)"}</definedName>
    <definedName name="стельм." hidden="1">{#N/A,#N/A,FALSE,"т17-1банки (2)"}</definedName>
    <definedName name="т01">#REF!</definedName>
    <definedName name="т05" localSheetId="9" hidden="1">{#N/A,#N/A,FALSE,"т04"}</definedName>
    <definedName name="т05" localSheetId="1" hidden="1">{#N/A,#N/A,FALSE,"т04"}</definedName>
    <definedName name="т05" localSheetId="7" hidden="1">{#N/A,#N/A,FALSE,"т04"}</definedName>
    <definedName name="т05" localSheetId="8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0" hidden="1">{#N/A,#N/A,FALSE,"т04"}</definedName>
    <definedName name="т05" localSheetId="6" hidden="1">{#N/A,#N/A,FALSE,"т04"}</definedName>
    <definedName name="т05" localSheetId="3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9" hidden="1">{#N/A,#N/A,FALSE,"т02бд"}</definedName>
    <definedName name="ц" localSheetId="8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9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localSheetId="4" hidden="1">{#N/A,#N/A,FALSE,"т02бд"}</definedName>
    <definedName name="цеу" localSheetId="5" hidden="1">{#N/A,#N/A,FALSE,"т02бд"}</definedName>
    <definedName name="цеу" localSheetId="2" hidden="1">{#N/A,#N/A,FALSE,"т02бд"}</definedName>
    <definedName name="цеу" localSheetId="0" hidden="1">{#N/A,#N/A,FALSE,"т02бд"}</definedName>
    <definedName name="цеу" localSheetId="6" hidden="1">{#N/A,#N/A,FALSE,"т02бд"}</definedName>
    <definedName name="цеу" localSheetId="3" hidden="1">{#N/A,#N/A,FALSE,"т02бд"}</definedName>
    <definedName name="цеу" hidden="1">{#N/A,#N/A,FALSE,"т02бд"}</definedName>
    <definedName name="черв" localSheetId="9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localSheetId="4" hidden="1">{#N/A,#N/A,FALSE,"т02бд"}</definedName>
    <definedName name="черв" localSheetId="5" hidden="1">{#N/A,#N/A,FALSE,"т02бд"}</definedName>
    <definedName name="черв" localSheetId="2" hidden="1">{#N/A,#N/A,FALSE,"т02бд"}</definedName>
    <definedName name="черв" localSheetId="0" hidden="1">{#N/A,#N/A,FALSE,"т02бд"}</definedName>
    <definedName name="черв" localSheetId="6" hidden="1">{#N/A,#N/A,FALSE,"т02бд"}</definedName>
    <definedName name="черв" localSheetId="3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<sst xmlns="http://schemas.openxmlformats.org/spreadsheetml/2006/main" count="341" uniqueCount="155">
  <si>
    <t xml:space="preserve"> </t>
  </si>
  <si>
    <t>І*</t>
  </si>
  <si>
    <t>http://www.bloomberg.com/markets/stocks/world-indexes/</t>
  </si>
  <si>
    <t>http://www.uaib.com.ua/rankings_/byclass.html</t>
  </si>
  <si>
    <t>Since the beginning of 2014</t>
  </si>
  <si>
    <t>Annual change</t>
  </si>
  <si>
    <t>Q2 2014 change</t>
  </si>
  <si>
    <t>Indexes</t>
  </si>
  <si>
    <r>
      <t>UX</t>
    </r>
    <r>
      <rPr>
        <sz val="10"/>
        <color indexed="8"/>
        <rFont val="Arial"/>
        <family val="2"/>
      </rPr>
      <t xml:space="preserve"> (Ukraine)</t>
    </r>
  </si>
  <si>
    <t>PFTS (Ukraine)</t>
  </si>
  <si>
    <t>RTS (Russia)</t>
  </si>
  <si>
    <t>MICEX (Russia)</t>
  </si>
  <si>
    <t>HANG SENG (Hong Kong)</t>
  </si>
  <si>
    <t>S&amp;P 500 (USA)</t>
  </si>
  <si>
    <t>DAX (Germany)</t>
  </si>
  <si>
    <t>FTSE 100  (Great Britain)</t>
  </si>
  <si>
    <t>DJIA (USA)</t>
  </si>
  <si>
    <t>NIKKEI 225 (Japan)</t>
  </si>
  <si>
    <t>CAC 40 (France)</t>
  </si>
  <si>
    <t>SHANGHAI SE COMPOSITE (China)</t>
  </si>
  <si>
    <t>WSE WIG 20 (Poland)</t>
  </si>
  <si>
    <t>Number of AMC</t>
  </si>
  <si>
    <t xml:space="preserve">Number of CII per one AMC </t>
  </si>
  <si>
    <t>Number of CII that reached compliance with the standards, by fund type and legal form</t>
  </si>
  <si>
    <t>Total</t>
  </si>
  <si>
    <t>UIF</t>
  </si>
  <si>
    <t>CIF</t>
  </si>
  <si>
    <t>O*</t>
  </si>
  <si>
    <t>CD*</t>
  </si>
  <si>
    <t>CNN*</t>
  </si>
  <si>
    <t>CV*</t>
  </si>
  <si>
    <t>*UIF -unit investment funds, CIF - corporate; O – open-ended, І – interval, CD – closed-end diversified, CNN - closed-end non-diversified non-venture, CV - closed-end venture</t>
  </si>
  <si>
    <t>Number of diversified CII with public issue, by fund class*</t>
  </si>
  <si>
    <t>Equity funds</t>
  </si>
  <si>
    <t>Bond funds</t>
  </si>
  <si>
    <t>Mixed funds**</t>
  </si>
  <si>
    <t>Money market funds</t>
  </si>
  <si>
    <t>Other funds***</t>
  </si>
  <si>
    <t>* Funds that filed reports.</t>
  </si>
  <si>
    <t>** Funds that hold equities, bonds and moneys in their portfolios.</t>
  </si>
  <si>
    <t>*** The number as of 31.03.2013 is recalculated taking into account the extraction of the money market funds class.</t>
  </si>
  <si>
    <t>For further information on fund classes visit:</t>
  </si>
  <si>
    <t>Open-Ended</t>
  </si>
  <si>
    <t>Interval</t>
  </si>
  <si>
    <t>Closed-End (venture excluded)</t>
  </si>
  <si>
    <t>Venture</t>
  </si>
  <si>
    <t>Region</t>
  </si>
  <si>
    <t>Share by AMC Number</t>
  </si>
  <si>
    <t>As of 30.06.2014</t>
  </si>
  <si>
    <t>Share by CII Number</t>
  </si>
  <si>
    <t>Share by CII AuM</t>
  </si>
  <si>
    <t>Kyiv and Kyiv Region</t>
  </si>
  <si>
    <t>Dnipropetrovsk Region</t>
  </si>
  <si>
    <t>Kharkiv Region</t>
  </si>
  <si>
    <t>Donetsk Region</t>
  </si>
  <si>
    <t>Odessa Region</t>
  </si>
  <si>
    <t>Zaporizhya Region</t>
  </si>
  <si>
    <t xml:space="preserve">Other Regions </t>
  </si>
  <si>
    <t>Funds</t>
  </si>
  <si>
    <t>CII AuM Breakdown (excluding venture funds)</t>
  </si>
  <si>
    <t>Open-ended</t>
  </si>
  <si>
    <t>Closed-end (venture excluded)</t>
  </si>
  <si>
    <t>Venture funds</t>
  </si>
  <si>
    <t>All funds (venture included)</t>
  </si>
  <si>
    <t xml:space="preserve">CII AuM Breakdown </t>
  </si>
  <si>
    <t>All funds (venture excluded)</t>
  </si>
  <si>
    <t>CII AuM</t>
  </si>
  <si>
    <t>CII NAV</t>
  </si>
  <si>
    <t xml:space="preserve">Venture </t>
  </si>
  <si>
    <t>Monthly net inflow/outflow of capital in open-ended CII during the year (based on daily data)</t>
  </si>
  <si>
    <t>Month</t>
  </si>
  <si>
    <t>Net monthly inflow/ outflow for the period (lhs)</t>
  </si>
  <si>
    <t>Number of funds on which data for the period are available* (rhs)</t>
  </si>
  <si>
    <t>January '14</t>
  </si>
  <si>
    <t>February '14</t>
  </si>
  <si>
    <t>March '14</t>
  </si>
  <si>
    <t>June '13</t>
  </si>
  <si>
    <t>April '14</t>
  </si>
  <si>
    <t>May  '14</t>
  </si>
  <si>
    <t>June '14</t>
  </si>
  <si>
    <t>July  '13</t>
  </si>
  <si>
    <t>August '13</t>
  </si>
  <si>
    <t>September '13</t>
  </si>
  <si>
    <t>October '13</t>
  </si>
  <si>
    <t>November  '13</t>
  </si>
  <si>
    <t>December  '13</t>
  </si>
  <si>
    <t>Annual</t>
  </si>
  <si>
    <t>Q2 2013</t>
  </si>
  <si>
    <t>Q3 2013</t>
  </si>
  <si>
    <t>Q4 2013</t>
  </si>
  <si>
    <t>Q1 2014</t>
  </si>
  <si>
    <t>Q2 2014</t>
  </si>
  <si>
    <t xml:space="preserve">Net inflow/outflow of capital during the year (quarterly), UAH thsd. </t>
  </si>
  <si>
    <t>* For quarterly data - average based on monthly data.</t>
  </si>
  <si>
    <t>Legal entities</t>
  </si>
  <si>
    <t>Natural persons</t>
  </si>
  <si>
    <t>residents</t>
  </si>
  <si>
    <t>non-residents</t>
  </si>
  <si>
    <t>Closed-end non-venture</t>
  </si>
  <si>
    <t>All funds (non-venture)</t>
  </si>
  <si>
    <t xml:space="preserve">Venture funds </t>
  </si>
  <si>
    <t>CII NAV Breakdown by Investor Categories as of 30.06.2014, % of NAV*</t>
  </si>
  <si>
    <t>* Excluding securities to bearer.</t>
  </si>
  <si>
    <t>Open-ended CII</t>
  </si>
  <si>
    <t>Other assets</t>
  </si>
  <si>
    <t>Moneys and bank deposits</t>
  </si>
  <si>
    <t>Bank metals</t>
  </si>
  <si>
    <t>OVDP (State bonds)</t>
  </si>
  <si>
    <t>Municipal bonds</t>
  </si>
  <si>
    <t>Equities</t>
  </si>
  <si>
    <t>Corporate bonds</t>
  </si>
  <si>
    <t>Securities</t>
  </si>
  <si>
    <t xml:space="preserve">OVDP </t>
  </si>
  <si>
    <t>Other securities</t>
  </si>
  <si>
    <t>Interval CII</t>
  </si>
  <si>
    <t>Closed-end (non-venture) CII</t>
  </si>
  <si>
    <t>Real estate</t>
  </si>
  <si>
    <t>Savings certificates</t>
  </si>
  <si>
    <t>Promissory notes</t>
  </si>
  <si>
    <t>Venture CII</t>
  </si>
  <si>
    <t>Mortgage securities</t>
  </si>
  <si>
    <t>Value breakdown of CII aggregate securities portfolio, by the types of instruments, as of 30.06.2014</t>
  </si>
  <si>
    <t>All CII</t>
  </si>
  <si>
    <t>Security Type</t>
  </si>
  <si>
    <t>Aggregate value of the security in CII portfolios, UAH</t>
  </si>
  <si>
    <t>Share in the aggregate CII securities portfolio</t>
  </si>
  <si>
    <t>Derivatives</t>
  </si>
  <si>
    <t xml:space="preserve">Mortgage </t>
  </si>
  <si>
    <t>Treasury bills</t>
  </si>
  <si>
    <t>State bonds (OVDP)</t>
  </si>
  <si>
    <t>OVDP</t>
  </si>
  <si>
    <t>Diversified CII</t>
  </si>
  <si>
    <t>Rates of Return*</t>
  </si>
  <si>
    <t>* CII rates of return are calculated based on the reported quarterly data</t>
  </si>
  <si>
    <t>no data</t>
  </si>
  <si>
    <t>UX Index</t>
  </si>
  <si>
    <t>PFTS Index</t>
  </si>
  <si>
    <t>"Gold" deposit (at official rate of gold)</t>
  </si>
  <si>
    <t>USD deposits</t>
  </si>
  <si>
    <t>Inflation rate (consumer price index)</t>
  </si>
  <si>
    <t>Mixed funds</t>
  </si>
  <si>
    <t>UAH deposits</t>
  </si>
  <si>
    <t>Other funds</t>
  </si>
  <si>
    <t>Real estate in Kyiv</t>
  </si>
  <si>
    <t>EUR deposits</t>
  </si>
  <si>
    <t>UAH, M</t>
  </si>
  <si>
    <t>CII NAV Breakdown (non-venture)</t>
  </si>
  <si>
    <t>CII NAV Breakdown (venture included)</t>
  </si>
  <si>
    <t xml:space="preserve">All CII (venture excluded) </t>
  </si>
  <si>
    <t>YTD 2014</t>
  </si>
  <si>
    <t>Year-to-date 2014</t>
  </si>
  <si>
    <t>All funds</t>
  </si>
  <si>
    <t xml:space="preserve">All funds </t>
  </si>
  <si>
    <t>CII NAV Breakdown by Investor Categories as of 30.06.2014, % of the Total Number</t>
  </si>
  <si>
    <t>CII (excluding Venture Funds)</t>
  </si>
</sst>
</file>

<file path=xl/styles.xml><?xml version="1.0" encoding="utf-8"?>
<styleSheet xmlns="http://schemas.openxmlformats.org/spreadsheetml/2006/main">
  <numFmts count="4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#,##0.0"/>
    <numFmt numFmtId="184" formatCode="dd/mm/yy;@"/>
    <numFmt numFmtId="185" formatCode="m/d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mmm/yyyy"/>
    <numFmt numFmtId="192" formatCode="0.0000%"/>
    <numFmt numFmtId="193" formatCode="0.00000%"/>
    <numFmt numFmtId="194" formatCode="0.000000000000000%"/>
    <numFmt numFmtId="195" formatCode="0.00000000000000%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"/>
    <numFmt numFmtId="202" formatCode="#,##0.0000"/>
    <numFmt numFmtId="203" formatCode="dd/mm/yyyy;@"/>
  </numFmts>
  <fonts count="10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b/>
      <sz val="12"/>
      <color indexed="63"/>
      <name val="Arial Cyr"/>
      <family val="0"/>
    </font>
    <font>
      <b/>
      <sz val="12"/>
      <color indexed="62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8"/>
      <name val="Arial Cyr"/>
      <family val="0"/>
    </font>
    <font>
      <b/>
      <sz val="11"/>
      <name val="Arial"/>
      <family val="2"/>
    </font>
    <font>
      <sz val="8"/>
      <color indexed="8"/>
      <name val="Arial"/>
      <family val="0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10"/>
      <color indexed="21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u val="single"/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3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9" borderId="0" applyNumberFormat="0" applyBorder="0" applyAlignment="0" applyProtection="0"/>
    <xf numFmtId="0" fontId="88" fillId="7" borderId="1" applyNumberFormat="0" applyAlignment="0" applyProtection="0"/>
    <xf numFmtId="0" fontId="89" fillId="20" borderId="2" applyNumberFormat="0" applyAlignment="0" applyProtection="0"/>
    <xf numFmtId="0" fontId="90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5" fillId="0" borderId="4" applyNumberFormat="0" applyFill="0" applyAlignment="0" applyProtection="0"/>
    <xf numFmtId="0" fontId="91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93" fillId="21" borderId="8" applyNumberFormat="0" applyAlignment="0" applyProtection="0"/>
    <xf numFmtId="0" fontId="77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7" fillId="0" borderId="10" applyNumberFormat="0" applyFill="0" applyAlignment="0" applyProtection="0"/>
    <xf numFmtId="0" fontId="98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9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23">
    <xf numFmtId="0" fontId="0" fillId="0" borderId="0" xfId="0" applyAlignment="1">
      <alignment/>
    </xf>
    <xf numFmtId="0" fontId="2" fillId="0" borderId="0" xfId="70">
      <alignment/>
      <protection/>
    </xf>
    <xf numFmtId="0" fontId="2" fillId="0" borderId="0" xfId="70" applyFill="1">
      <alignment/>
      <protection/>
    </xf>
    <xf numFmtId="177" fontId="2" fillId="0" borderId="0" xfId="70" applyNumberFormat="1">
      <alignment/>
      <protection/>
    </xf>
    <xf numFmtId="2" fontId="2" fillId="0" borderId="0" xfId="70" applyNumberFormat="1">
      <alignment/>
      <protection/>
    </xf>
    <xf numFmtId="0" fontId="6" fillId="0" borderId="0" xfId="73">
      <alignment/>
      <protection/>
    </xf>
    <xf numFmtId="0" fontId="2" fillId="0" borderId="0" xfId="70" applyAlignment="1">
      <alignment horizontal="center"/>
      <protection/>
    </xf>
    <xf numFmtId="0" fontId="2" fillId="0" borderId="0" xfId="70" applyBorder="1">
      <alignment/>
      <protection/>
    </xf>
    <xf numFmtId="0" fontId="2" fillId="0" borderId="0" xfId="70" applyFill="1" applyBorder="1">
      <alignment/>
      <protection/>
    </xf>
    <xf numFmtId="10" fontId="2" fillId="0" borderId="0" xfId="70" applyNumberFormat="1" applyFill="1" applyBorder="1">
      <alignment/>
      <protection/>
    </xf>
    <xf numFmtId="0" fontId="4" fillId="0" borderId="12" xfId="70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67" applyBorder="1">
      <alignment/>
      <protection/>
    </xf>
    <xf numFmtId="0" fontId="2" fillId="0" borderId="0" xfId="67">
      <alignment/>
      <protection/>
    </xf>
    <xf numFmtId="14" fontId="2" fillId="0" borderId="0" xfId="67" applyNumberFormat="1" applyBorder="1">
      <alignment/>
      <protection/>
    </xf>
    <xf numFmtId="0" fontId="2" fillId="0" borderId="0" xfId="67" applyFill="1" applyBorder="1">
      <alignment/>
      <protection/>
    </xf>
    <xf numFmtId="0" fontId="13" fillId="0" borderId="0" xfId="67" applyFont="1">
      <alignment/>
      <protection/>
    </xf>
    <xf numFmtId="0" fontId="2" fillId="0" borderId="0" xfId="67" applyAlignment="1">
      <alignment/>
      <protection/>
    </xf>
    <xf numFmtId="0" fontId="4" fillId="0" borderId="0" xfId="67" applyFont="1" applyAlignment="1">
      <alignment horizontal="right"/>
      <protection/>
    </xf>
    <xf numFmtId="0" fontId="8" fillId="0" borderId="13" xfId="67" applyFont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" vertical="center" wrapText="1"/>
      <protection/>
    </xf>
    <xf numFmtId="0" fontId="8" fillId="0" borderId="0" xfId="67" applyFont="1" applyBorder="1" applyAlignment="1">
      <alignment horizontal="center" vertical="center" wrapText="1"/>
      <protection/>
    </xf>
    <xf numFmtId="4" fontId="8" fillId="0" borderId="12" xfId="67" applyNumberFormat="1" applyFont="1" applyBorder="1" applyAlignment="1">
      <alignment vertical="center"/>
      <protection/>
    </xf>
    <xf numFmtId="2" fontId="8" fillId="0" borderId="0" xfId="67" applyNumberFormat="1" applyFont="1">
      <alignment/>
      <protection/>
    </xf>
    <xf numFmtId="4" fontId="2" fillId="0" borderId="0" xfId="67" applyNumberFormat="1" applyBorder="1">
      <alignment/>
      <protection/>
    </xf>
    <xf numFmtId="175" fontId="2" fillId="0" borderId="0" xfId="67" applyNumberFormat="1" applyBorder="1">
      <alignment/>
      <protection/>
    </xf>
    <xf numFmtId="10" fontId="2" fillId="0" borderId="0" xfId="67" applyNumberFormat="1" applyBorder="1">
      <alignment/>
      <protection/>
    </xf>
    <xf numFmtId="0" fontId="10" fillId="0" borderId="0" xfId="67" applyFont="1" applyFill="1" applyBorder="1" applyAlignment="1">
      <alignment/>
      <protection/>
    </xf>
    <xf numFmtId="0" fontId="8" fillId="0" borderId="0" xfId="67" applyFont="1" applyBorder="1" applyAlignment="1">
      <alignment vertical="center"/>
      <protection/>
    </xf>
    <xf numFmtId="0" fontId="9" fillId="0" borderId="0" xfId="70" applyFont="1" applyBorder="1">
      <alignment/>
      <protection/>
    </xf>
    <xf numFmtId="0" fontId="9" fillId="0" borderId="0" xfId="70" applyFont="1" applyFill="1" applyBorder="1">
      <alignment/>
      <protection/>
    </xf>
    <xf numFmtId="10" fontId="9" fillId="0" borderId="0" xfId="70" applyNumberFormat="1" applyFont="1" applyFill="1" applyBorder="1">
      <alignment/>
      <protection/>
    </xf>
    <xf numFmtId="14" fontId="2" fillId="0" borderId="0" xfId="70" applyNumberFormat="1" applyAlignment="1">
      <alignment horizontal="center"/>
      <protection/>
    </xf>
    <xf numFmtId="0" fontId="4" fillId="0" borderId="13" xfId="67" applyFont="1" applyBorder="1" applyAlignment="1">
      <alignment horizontal="center" vertical="center" wrapText="1"/>
      <protection/>
    </xf>
    <xf numFmtId="14" fontId="4" fillId="0" borderId="15" xfId="67" applyNumberFormat="1" applyFont="1" applyBorder="1" applyAlignment="1">
      <alignment horizontal="center" vertical="center" wrapText="1"/>
      <protection/>
    </xf>
    <xf numFmtId="10" fontId="2" fillId="0" borderId="0" xfId="67" applyNumberFormat="1">
      <alignment/>
      <protection/>
    </xf>
    <xf numFmtId="0" fontId="2" fillId="0" borderId="0" xfId="67" applyBorder="1" applyAlignment="1">
      <alignment/>
      <protection/>
    </xf>
    <xf numFmtId="4" fontId="9" fillId="0" borderId="16" xfId="67" applyNumberFormat="1" applyFont="1" applyBorder="1" applyAlignment="1">
      <alignment vertical="center"/>
      <protection/>
    </xf>
    <xf numFmtId="4" fontId="18" fillId="0" borderId="16" xfId="67" applyNumberFormat="1" applyFont="1" applyBorder="1" applyAlignment="1">
      <alignment vertical="center"/>
      <protection/>
    </xf>
    <xf numFmtId="4" fontId="9" fillId="0" borderId="17" xfId="67" applyNumberFormat="1" applyFont="1" applyBorder="1" applyAlignment="1">
      <alignment vertical="center"/>
      <protection/>
    </xf>
    <xf numFmtId="0" fontId="13" fillId="0" borderId="0" xfId="67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70" applyNumberFormat="1" applyFont="1">
      <alignment/>
      <protection/>
    </xf>
    <xf numFmtId="10" fontId="5" fillId="0" borderId="12" xfId="7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6" xfId="73" applyFont="1" applyBorder="1" applyAlignment="1">
      <alignment horizontal="center" vertical="center" wrapText="1"/>
      <protection/>
    </xf>
    <xf numFmtId="0" fontId="5" fillId="0" borderId="14" xfId="67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horizontal="center" vertical="center" wrapText="1"/>
      <protection/>
    </xf>
    <xf numFmtId="10" fontId="14" fillId="0" borderId="16" xfId="67" applyNumberFormat="1" applyFont="1" applyBorder="1" applyAlignment="1">
      <alignment horizontal="right" vertical="center"/>
      <protection/>
    </xf>
    <xf numFmtId="10" fontId="14" fillId="0" borderId="18" xfId="67" applyNumberFormat="1" applyFont="1" applyBorder="1" applyAlignment="1">
      <alignment horizontal="right" vertical="center"/>
      <protection/>
    </xf>
    <xf numFmtId="10" fontId="14" fillId="0" borderId="12" xfId="67" applyNumberFormat="1" applyFont="1" applyBorder="1" applyAlignment="1">
      <alignment horizontal="right" vertical="center"/>
      <protection/>
    </xf>
    <xf numFmtId="10" fontId="14" fillId="0" borderId="19" xfId="67" applyNumberFormat="1" applyFont="1" applyBorder="1" applyAlignment="1">
      <alignment horizontal="right" vertical="center"/>
      <protection/>
    </xf>
    <xf numFmtId="0" fontId="24" fillId="0" borderId="0" xfId="70" applyFont="1">
      <alignment/>
      <protection/>
    </xf>
    <xf numFmtId="0" fontId="24" fillId="0" borderId="0" xfId="70" applyFont="1" applyFill="1" applyBorder="1" applyAlignment="1">
      <alignment/>
      <protection/>
    </xf>
    <xf numFmtId="0" fontId="24" fillId="0" borderId="0" xfId="70" applyFont="1" applyFill="1" applyBorder="1">
      <alignment/>
      <protection/>
    </xf>
    <xf numFmtId="10" fontId="24" fillId="0" borderId="0" xfId="79" applyNumberFormat="1" applyFont="1" applyFill="1" applyBorder="1" applyAlignment="1">
      <alignment/>
    </xf>
    <xf numFmtId="10" fontId="24" fillId="0" borderId="0" xfId="70" applyNumberFormat="1" applyFont="1" applyFill="1" applyBorder="1">
      <alignment/>
      <protection/>
    </xf>
    <xf numFmtId="0" fontId="25" fillId="0" borderId="0" xfId="70" applyFont="1" applyFill="1" applyBorder="1">
      <alignment/>
      <protection/>
    </xf>
    <xf numFmtId="10" fontId="25" fillId="0" borderId="0" xfId="70" applyNumberFormat="1" applyFont="1" applyFill="1" applyBorder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19" xfId="70" applyNumberFormat="1" applyFont="1" applyFill="1" applyBorder="1" applyAlignment="1" applyProtection="1">
      <alignment/>
      <protection/>
    </xf>
    <xf numFmtId="1" fontId="2" fillId="0" borderId="0" xfId="70" applyNumberFormat="1">
      <alignment/>
      <protection/>
    </xf>
    <xf numFmtId="10" fontId="13" fillId="0" borderId="0" xfId="73" applyNumberFormat="1" applyFont="1" applyBorder="1" applyAlignment="1">
      <alignment horizontal="center" vertical="center" wrapText="1"/>
      <protection/>
    </xf>
    <xf numFmtId="0" fontId="6" fillId="0" borderId="0" xfId="73" applyBorder="1">
      <alignment/>
      <protection/>
    </xf>
    <xf numFmtId="10" fontId="6" fillId="0" borderId="0" xfId="73" applyNumberFormat="1" applyBorder="1">
      <alignment/>
      <protection/>
    </xf>
    <xf numFmtId="10" fontId="14" fillId="0" borderId="20" xfId="67" applyNumberFormat="1" applyFont="1" applyBorder="1" applyAlignment="1">
      <alignment horizontal="right" vertical="center"/>
      <protection/>
    </xf>
    <xf numFmtId="181" fontId="24" fillId="0" borderId="0" xfId="79" applyNumberFormat="1" applyFont="1" applyFill="1" applyBorder="1" applyAlignment="1">
      <alignment/>
    </xf>
    <xf numFmtId="182" fontId="2" fillId="0" borderId="0" xfId="70" applyNumberFormat="1">
      <alignment/>
      <protection/>
    </xf>
    <xf numFmtId="10" fontId="10" fillId="0" borderId="0" xfId="67" applyNumberFormat="1" applyFont="1" applyFill="1" applyBorder="1" applyAlignment="1">
      <alignment/>
      <protection/>
    </xf>
    <xf numFmtId="2" fontId="2" fillId="0" borderId="0" xfId="70" applyNumberFormat="1" applyFont="1">
      <alignment/>
      <protection/>
    </xf>
    <xf numFmtId="4" fontId="13" fillId="0" borderId="16" xfId="67" applyNumberFormat="1" applyFont="1" applyBorder="1" applyAlignment="1">
      <alignment horizontal="right" vertical="center" wrapText="1"/>
      <protection/>
    </xf>
    <xf numFmtId="0" fontId="2" fillId="0" borderId="0" xfId="72">
      <alignment/>
      <protection/>
    </xf>
    <xf numFmtId="14" fontId="4" fillId="0" borderId="14" xfId="67" applyNumberFormat="1" applyFont="1" applyBorder="1" applyAlignment="1">
      <alignment horizontal="center" vertical="center" wrapText="1"/>
      <protection/>
    </xf>
    <xf numFmtId="10" fontId="2" fillId="0" borderId="0" xfId="67" applyNumberFormat="1" applyFont="1" applyBorder="1" applyAlignment="1">
      <alignment vertical="center"/>
      <protection/>
    </xf>
    <xf numFmtId="0" fontId="2" fillId="0" borderId="0" xfId="72" applyFont="1">
      <alignment/>
      <protection/>
    </xf>
    <xf numFmtId="0" fontId="53" fillId="0" borderId="0" xfId="67" applyFont="1" applyFill="1" applyAlignment="1">
      <alignment horizontal="right"/>
      <protection/>
    </xf>
    <xf numFmtId="0" fontId="2" fillId="0" borderId="0" xfId="68" applyFont="1">
      <alignment/>
      <protection/>
    </xf>
    <xf numFmtId="0" fontId="0" fillId="0" borderId="0" xfId="66">
      <alignment/>
      <protection/>
    </xf>
    <xf numFmtId="0" fontId="4" fillId="0" borderId="13" xfId="71" applyFont="1" applyBorder="1" applyAlignment="1">
      <alignment horizontal="center" vertical="center" wrapText="1"/>
      <protection/>
    </xf>
    <xf numFmtId="0" fontId="2" fillId="0" borderId="21" xfId="66" applyFont="1" applyBorder="1" applyAlignment="1">
      <alignment horizontal="left" vertical="center"/>
      <protection/>
    </xf>
    <xf numFmtId="3" fontId="0" fillId="0" borderId="16" xfId="66" applyNumberFormat="1" applyFont="1" applyBorder="1" applyAlignment="1">
      <alignment horizontal="right" vertical="center"/>
      <protection/>
    </xf>
    <xf numFmtId="10" fontId="2" fillId="0" borderId="18" xfId="66" applyNumberFormat="1" applyFont="1" applyBorder="1" applyAlignment="1">
      <alignment horizontal="right" vertical="center"/>
      <protection/>
    </xf>
    <xf numFmtId="3" fontId="0" fillId="0" borderId="16" xfId="62" applyNumberFormat="1" applyBorder="1" applyAlignment="1">
      <alignment vertical="center"/>
      <protection/>
    </xf>
    <xf numFmtId="0" fontId="4" fillId="0" borderId="22" xfId="66" applyFont="1" applyBorder="1" applyAlignment="1">
      <alignment horizontal="left" vertical="center" wrapText="1"/>
      <protection/>
    </xf>
    <xf numFmtId="3" fontId="4" fillId="0" borderId="12" xfId="66" applyNumberFormat="1" applyFont="1" applyBorder="1" applyAlignment="1">
      <alignment horizontal="right" vertical="center"/>
      <protection/>
    </xf>
    <xf numFmtId="10" fontId="2" fillId="0" borderId="20" xfId="66" applyNumberFormat="1" applyFont="1" applyBorder="1" applyAlignment="1">
      <alignment horizontal="right" vertical="center"/>
      <protection/>
    </xf>
    <xf numFmtId="10" fontId="4" fillId="0" borderId="19" xfId="66" applyNumberFormat="1" applyFont="1" applyBorder="1" applyAlignment="1">
      <alignment horizontal="right"/>
      <protection/>
    </xf>
    <xf numFmtId="4" fontId="4" fillId="0" borderId="0" xfId="67" applyNumberFormat="1" applyFont="1" applyFill="1" applyBorder="1" applyAlignment="1">
      <alignment horizontal="center" vertical="center"/>
      <protection/>
    </xf>
    <xf numFmtId="0" fontId="2" fillId="0" borderId="0" xfId="67" applyFont="1" applyFill="1" applyBorder="1">
      <alignment/>
      <protection/>
    </xf>
    <xf numFmtId="4" fontId="2" fillId="0" borderId="0" xfId="67" applyNumberFormat="1" applyFont="1" applyFill="1" applyBorder="1" applyAlignment="1">
      <alignment vertical="center"/>
      <protection/>
    </xf>
    <xf numFmtId="0" fontId="2" fillId="0" borderId="0" xfId="74" applyBorder="1" applyAlignment="1">
      <alignment horizontal="center"/>
      <protection/>
    </xf>
    <xf numFmtId="0" fontId="8" fillId="0" borderId="0" xfId="70" applyFont="1" applyAlignment="1">
      <alignment horizontal="center" vertical="center" wrapText="1"/>
      <protection/>
    </xf>
    <xf numFmtId="0" fontId="21" fillId="0" borderId="23" xfId="70" applyFont="1" applyBorder="1" applyAlignment="1">
      <alignment vertical="center"/>
      <protection/>
    </xf>
    <xf numFmtId="10" fontId="22" fillId="0" borderId="24" xfId="70" applyNumberFormat="1" applyFont="1" applyFill="1" applyBorder="1" applyAlignment="1" applyProtection="1">
      <alignment/>
      <protection/>
    </xf>
    <xf numFmtId="10" fontId="22" fillId="0" borderId="25" xfId="70" applyNumberFormat="1" applyFont="1" applyFill="1" applyBorder="1" applyAlignment="1" applyProtection="1">
      <alignment/>
      <protection/>
    </xf>
    <xf numFmtId="0" fontId="8" fillId="0" borderId="13" xfId="70" applyFont="1" applyBorder="1" applyAlignment="1">
      <alignment horizontal="center" vertical="center" wrapText="1"/>
      <protection/>
    </xf>
    <xf numFmtId="0" fontId="8" fillId="0" borderId="14" xfId="70" applyFont="1" applyBorder="1" applyAlignment="1">
      <alignment horizontal="center" vertical="center" wrapText="1"/>
      <protection/>
    </xf>
    <xf numFmtId="0" fontId="26" fillId="0" borderId="22" xfId="70" applyFont="1" applyFill="1" applyBorder="1" applyAlignment="1">
      <alignment vertical="center" wrapText="1"/>
      <protection/>
    </xf>
    <xf numFmtId="3" fontId="26" fillId="0" borderId="12" xfId="70" applyNumberFormat="1" applyFont="1" applyFill="1" applyBorder="1" applyAlignment="1">
      <alignment horizontal="right" vertical="center"/>
      <protection/>
    </xf>
    <xf numFmtId="10" fontId="26" fillId="0" borderId="19" xfId="70" applyNumberFormat="1" applyFont="1" applyFill="1" applyBorder="1" applyAlignment="1">
      <alignment horizontal="right" vertical="center" wrapText="1"/>
      <protection/>
    </xf>
    <xf numFmtId="0" fontId="5" fillId="0" borderId="0" xfId="67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7" applyNumberFormat="1" applyFont="1" applyBorder="1" applyAlignment="1">
      <alignment horizontal="left" vertical="center" wrapText="1"/>
      <protection/>
    </xf>
    <xf numFmtId="0" fontId="19" fillId="0" borderId="26" xfId="70" applyFont="1" applyFill="1" applyBorder="1" applyAlignment="1">
      <alignment vertical="center" wrapText="1"/>
      <protection/>
    </xf>
    <xf numFmtId="0" fontId="19" fillId="0" borderId="17" xfId="70" applyFont="1" applyFill="1" applyBorder="1" applyAlignment="1">
      <alignment horizontal="right" vertical="center" wrapText="1"/>
      <protection/>
    </xf>
    <xf numFmtId="10" fontId="19" fillId="0" borderId="20" xfId="70" applyNumberFormat="1" applyFont="1" applyFill="1" applyBorder="1" applyAlignment="1">
      <alignment horizontal="right" vertical="center" wrapText="1"/>
      <protection/>
    </xf>
    <xf numFmtId="10" fontId="19" fillId="0" borderId="0" xfId="70" applyNumberFormat="1" applyFont="1" applyFill="1" applyBorder="1" applyAlignment="1">
      <alignment horizontal="right" vertical="center" wrapText="1"/>
      <protection/>
    </xf>
    <xf numFmtId="0" fontId="2" fillId="0" borderId="0" xfId="70" applyAlignment="1">
      <alignment vertical="center"/>
      <protection/>
    </xf>
    <xf numFmtId="0" fontId="19" fillId="0" borderId="21" xfId="70" applyFont="1" applyFill="1" applyBorder="1" applyAlignment="1">
      <alignment vertical="center" wrapText="1"/>
      <protection/>
    </xf>
    <xf numFmtId="0" fontId="19" fillId="0" borderId="16" xfId="70" applyFont="1" applyFill="1" applyBorder="1" applyAlignment="1">
      <alignment horizontal="right" vertical="center" wrapText="1"/>
      <protection/>
    </xf>
    <xf numFmtId="10" fontId="19" fillId="0" borderId="18" xfId="70" applyNumberFormat="1" applyFont="1" applyFill="1" applyBorder="1" applyAlignment="1">
      <alignment horizontal="right" vertical="center" wrapText="1"/>
      <protection/>
    </xf>
    <xf numFmtId="10" fontId="19" fillId="0" borderId="27" xfId="70" applyNumberFormat="1" applyFont="1" applyFill="1" applyBorder="1" applyAlignment="1">
      <alignment horizontal="right" vertical="center" wrapText="1"/>
      <protection/>
    </xf>
    <xf numFmtId="10" fontId="19" fillId="0" borderId="9" xfId="70" applyNumberFormat="1" applyFont="1" applyFill="1" applyBorder="1" applyAlignment="1">
      <alignment horizontal="right" vertical="center" wrapText="1"/>
      <protection/>
    </xf>
    <xf numFmtId="10" fontId="26" fillId="0" borderId="27" xfId="70" applyNumberFormat="1" applyFont="1" applyFill="1" applyBorder="1" applyAlignment="1">
      <alignment horizontal="right" vertical="center" wrapText="1"/>
      <protection/>
    </xf>
    <xf numFmtId="10" fontId="26" fillId="0" borderId="9" xfId="70" applyNumberFormat="1" applyFont="1" applyFill="1" applyBorder="1" applyAlignment="1">
      <alignment horizontal="right" vertical="center" wrapText="1"/>
      <protection/>
    </xf>
    <xf numFmtId="0" fontId="2" fillId="0" borderId="0" xfId="70" applyFill="1" applyAlignment="1">
      <alignment vertical="center"/>
      <protection/>
    </xf>
    <xf numFmtId="0" fontId="5" fillId="0" borderId="16" xfId="73" applyFont="1" applyBorder="1" applyAlignment="1">
      <alignment horizontal="center" vertical="center" wrapText="1"/>
      <protection/>
    </xf>
    <xf numFmtId="10" fontId="0" fillId="0" borderId="17" xfId="70" applyNumberFormat="1" applyFont="1" applyFill="1" applyBorder="1" applyAlignment="1" applyProtection="1">
      <alignment/>
      <protection/>
    </xf>
    <xf numFmtId="10" fontId="0" fillId="0" borderId="20" xfId="70" applyNumberFormat="1" applyFont="1" applyFill="1" applyBorder="1" applyAlignment="1" applyProtection="1">
      <alignment/>
      <protection/>
    </xf>
    <xf numFmtId="10" fontId="0" fillId="0" borderId="16" xfId="70" applyNumberFormat="1" applyFont="1" applyFill="1" applyBorder="1" applyAlignment="1" applyProtection="1">
      <alignment/>
      <protection/>
    </xf>
    <xf numFmtId="10" fontId="0" fillId="0" borderId="18" xfId="70" applyNumberFormat="1" applyFont="1" applyFill="1" applyBorder="1" applyAlignment="1" applyProtection="1">
      <alignment/>
      <protection/>
    </xf>
    <xf numFmtId="10" fontId="0" fillId="0" borderId="28" xfId="70" applyNumberFormat="1" applyFont="1" applyFill="1" applyBorder="1" applyAlignment="1" applyProtection="1">
      <alignment/>
      <protection/>
    </xf>
    <xf numFmtId="10" fontId="0" fillId="0" borderId="29" xfId="70" applyNumberFormat="1" applyFont="1" applyFill="1" applyBorder="1" applyAlignment="1" applyProtection="1">
      <alignment/>
      <protection/>
    </xf>
    <xf numFmtId="0" fontId="5" fillId="0" borderId="30" xfId="67" applyFont="1" applyBorder="1" applyAlignment="1">
      <alignment horizontal="center" vertical="center" wrapText="1"/>
      <protection/>
    </xf>
    <xf numFmtId="0" fontId="62" fillId="0" borderId="0" xfId="73" applyFont="1">
      <alignment/>
      <protection/>
    </xf>
    <xf numFmtId="0" fontId="61" fillId="0" borderId="30" xfId="73" applyFont="1" applyBorder="1" applyAlignment="1">
      <alignment horizontal="center" vertical="center" wrapText="1"/>
      <protection/>
    </xf>
    <xf numFmtId="0" fontId="4" fillId="0" borderId="15" xfId="73" applyFont="1" applyBorder="1" applyAlignment="1">
      <alignment horizontal="center" vertical="center" wrapText="1"/>
      <protection/>
    </xf>
    <xf numFmtId="0" fontId="6" fillId="0" borderId="16" xfId="73" applyBorder="1" applyAlignment="1">
      <alignment horizontal="center" vertical="center"/>
      <protection/>
    </xf>
    <xf numFmtId="0" fontId="6" fillId="0" borderId="18" xfId="73" applyBorder="1" applyAlignment="1">
      <alignment horizontal="center" vertical="center"/>
      <protection/>
    </xf>
    <xf numFmtId="0" fontId="2" fillId="0" borderId="18" xfId="74" applyBorder="1" applyAlignment="1">
      <alignment horizontal="right" vertical="center" indent="1"/>
      <protection/>
    </xf>
    <xf numFmtId="0" fontId="2" fillId="0" borderId="19" xfId="74" applyBorder="1" applyAlignment="1">
      <alignment horizontal="right" vertical="center" indent="1"/>
      <protection/>
    </xf>
    <xf numFmtId="14" fontId="2" fillId="0" borderId="21" xfId="73" applyNumberFormat="1" applyFont="1" applyBorder="1" applyAlignment="1">
      <alignment horizontal="center" vertical="center" wrapText="1"/>
      <protection/>
    </xf>
    <xf numFmtId="1" fontId="2" fillId="0" borderId="16" xfId="73" applyNumberFormat="1" applyFont="1" applyBorder="1" applyAlignment="1">
      <alignment horizontal="center" vertical="center" wrapText="1"/>
      <protection/>
    </xf>
    <xf numFmtId="0" fontId="0" fillId="0" borderId="16" xfId="73" applyFont="1" applyFill="1" applyBorder="1" applyAlignment="1">
      <alignment horizontal="center" vertical="center" wrapText="1"/>
      <protection/>
    </xf>
    <xf numFmtId="0" fontId="0" fillId="0" borderId="16" xfId="73" applyFont="1" applyBorder="1" applyAlignment="1">
      <alignment horizontal="center" vertical="center" wrapText="1"/>
      <protection/>
    </xf>
    <xf numFmtId="0" fontId="0" fillId="0" borderId="18" xfId="73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horizontal="left" vertical="center" wrapText="1"/>
      <protection/>
    </xf>
    <xf numFmtId="0" fontId="65" fillId="0" borderId="0" xfId="45" applyFont="1" applyAlignment="1" applyProtection="1">
      <alignment/>
      <protection/>
    </xf>
    <xf numFmtId="2" fontId="0" fillId="0" borderId="0" xfId="70" applyNumberFormat="1" applyFont="1">
      <alignment/>
      <protection/>
    </xf>
    <xf numFmtId="4" fontId="9" fillId="0" borderId="17" xfId="67" applyNumberFormat="1" applyFont="1" applyFill="1" applyBorder="1" applyAlignment="1">
      <alignment vertical="center"/>
      <protection/>
    </xf>
    <xf numFmtId="2" fontId="9" fillId="0" borderId="0" xfId="67" applyNumberFormat="1" applyFont="1">
      <alignment/>
      <protection/>
    </xf>
    <xf numFmtId="4" fontId="9" fillId="0" borderId="16" xfId="67" applyNumberFormat="1" applyFont="1" applyFill="1" applyBorder="1" applyAlignment="1">
      <alignment vertical="center"/>
      <protection/>
    </xf>
    <xf numFmtId="4" fontId="18" fillId="0" borderId="16" xfId="67" applyNumberFormat="1" applyFont="1" applyFill="1" applyBorder="1" applyAlignment="1">
      <alignment vertical="center"/>
      <protection/>
    </xf>
    <xf numFmtId="4" fontId="19" fillId="0" borderId="18" xfId="67" applyNumberFormat="1" applyFont="1" applyFill="1" applyBorder="1" applyAlignment="1">
      <alignment horizontal="right"/>
      <protection/>
    </xf>
    <xf numFmtId="4" fontId="8" fillId="0" borderId="12" xfId="67" applyNumberFormat="1" applyFont="1" applyFill="1" applyBorder="1" applyAlignment="1">
      <alignment vertical="center"/>
      <protection/>
    </xf>
    <xf numFmtId="0" fontId="20" fillId="0" borderId="0" xfId="67" applyFont="1">
      <alignment/>
      <protection/>
    </xf>
    <xf numFmtId="4" fontId="8" fillId="0" borderId="31" xfId="67" applyNumberFormat="1" applyFont="1" applyBorder="1" applyAlignment="1">
      <alignment vertical="center"/>
      <protection/>
    </xf>
    <xf numFmtId="2" fontId="8" fillId="0" borderId="0" xfId="80" applyNumberFormat="1" applyFont="1" applyBorder="1" applyAlignment="1">
      <alignment vertical="center"/>
    </xf>
    <xf numFmtId="10" fontId="8" fillId="0" borderId="0" xfId="80" applyNumberFormat="1" applyFont="1" applyBorder="1" applyAlignment="1">
      <alignment vertical="center"/>
    </xf>
    <xf numFmtId="10" fontId="9" fillId="0" borderId="20" xfId="80" applyNumberFormat="1" applyFont="1" applyBorder="1" applyAlignment="1">
      <alignment horizontal="right" vertical="center"/>
    </xf>
    <xf numFmtId="10" fontId="9" fillId="0" borderId="29" xfId="80" applyNumberFormat="1" applyFont="1" applyBorder="1" applyAlignment="1">
      <alignment horizontal="right" vertical="center"/>
    </xf>
    <xf numFmtId="2" fontId="2" fillId="0" borderId="0" xfId="67" applyNumberFormat="1">
      <alignment/>
      <protection/>
    </xf>
    <xf numFmtId="10" fontId="18" fillId="0" borderId="32" xfId="80" applyNumberFormat="1" applyFont="1" applyBorder="1" applyAlignment="1">
      <alignment horizontal="right" vertical="center"/>
    </xf>
    <xf numFmtId="175" fontId="2" fillId="0" borderId="0" xfId="88" applyFont="1" applyBorder="1" applyAlignment="1">
      <alignment/>
    </xf>
    <xf numFmtId="10" fontId="2" fillId="0" borderId="0" xfId="80" applyNumberFormat="1" applyFont="1" applyBorder="1" applyAlignment="1">
      <alignment/>
    </xf>
    <xf numFmtId="10" fontId="9" fillId="0" borderId="29" xfId="80" applyNumberFormat="1" applyFont="1" applyBorder="1" applyAlignment="1">
      <alignment vertical="center"/>
    </xf>
    <xf numFmtId="10" fontId="9" fillId="0" borderId="0" xfId="80" applyNumberFormat="1" applyFont="1" applyBorder="1" applyAlignment="1">
      <alignment vertical="center"/>
    </xf>
    <xf numFmtId="10" fontId="18" fillId="0" borderId="19" xfId="80" applyNumberFormat="1" applyFont="1" applyBorder="1" applyAlignment="1">
      <alignment vertical="center"/>
    </xf>
    <xf numFmtId="202" fontId="2" fillId="0" borderId="0" xfId="67" applyNumberFormat="1">
      <alignment/>
      <protection/>
    </xf>
    <xf numFmtId="0" fontId="61" fillId="0" borderId="0" xfId="73" applyFont="1" applyAlignment="1">
      <alignment horizontal="center"/>
      <protection/>
    </xf>
    <xf numFmtId="14" fontId="2" fillId="0" borderId="0" xfId="73" applyNumberFormat="1" applyFont="1" applyBorder="1" applyAlignment="1">
      <alignment horizontal="center" vertical="center" wrapText="1"/>
      <protection/>
    </xf>
    <xf numFmtId="1" fontId="4" fillId="0" borderId="16" xfId="73" applyNumberFormat="1" applyFont="1" applyBorder="1" applyAlignment="1">
      <alignment horizontal="center" vertical="center" wrapText="1"/>
      <protection/>
    </xf>
    <xf numFmtId="0" fontId="0" fillId="0" borderId="18" xfId="73" applyFont="1" applyFill="1" applyBorder="1" applyAlignment="1">
      <alignment horizontal="center" vertical="center" wrapText="1"/>
      <protection/>
    </xf>
    <xf numFmtId="1" fontId="2" fillId="0" borderId="18" xfId="73" applyNumberFormat="1" applyFont="1" applyBorder="1" applyAlignment="1">
      <alignment horizontal="center" vertical="center" wrapText="1"/>
      <protection/>
    </xf>
    <xf numFmtId="4" fontId="2" fillId="0" borderId="17" xfId="67" applyNumberFormat="1" applyFont="1" applyBorder="1" applyAlignment="1">
      <alignment horizontal="right" vertical="center" wrapText="1"/>
      <protection/>
    </xf>
    <xf numFmtId="4" fontId="2" fillId="0" borderId="16" xfId="67" applyNumberFormat="1" applyFont="1" applyBorder="1" applyAlignment="1">
      <alignment horizontal="right" vertical="center" wrapText="1"/>
      <protection/>
    </xf>
    <xf numFmtId="4" fontId="2" fillId="0" borderId="12" xfId="67" applyNumberFormat="1" applyFont="1" applyBorder="1" applyAlignment="1">
      <alignment horizontal="right" vertical="center" wrapText="1"/>
      <protection/>
    </xf>
    <xf numFmtId="176" fontId="4" fillId="0" borderId="16" xfId="73" applyNumberFormat="1" applyFont="1" applyBorder="1" applyAlignment="1">
      <alignment horizontal="center" vertical="center" wrapText="1"/>
      <protection/>
    </xf>
    <xf numFmtId="176" fontId="2" fillId="0" borderId="16" xfId="73" applyNumberFormat="1" applyFont="1" applyBorder="1" applyAlignment="1">
      <alignment horizontal="center" vertical="center" wrapText="1"/>
      <protection/>
    </xf>
    <xf numFmtId="176" fontId="2" fillId="0" borderId="18" xfId="73" applyNumberFormat="1" applyFont="1" applyBorder="1" applyAlignment="1">
      <alignment horizontal="center" vertical="center" wrapText="1"/>
      <protection/>
    </xf>
    <xf numFmtId="176" fontId="4" fillId="0" borderId="12" xfId="73" applyNumberFormat="1" applyFont="1" applyBorder="1" applyAlignment="1">
      <alignment horizontal="center" vertical="center" wrapText="1"/>
      <protection/>
    </xf>
    <xf numFmtId="176" fontId="2" fillId="0" borderId="12" xfId="73" applyNumberFormat="1" applyFont="1" applyBorder="1" applyAlignment="1">
      <alignment horizontal="center" vertical="center" wrapText="1"/>
      <protection/>
    </xf>
    <xf numFmtId="176" fontId="2" fillId="0" borderId="19" xfId="73" applyNumberFormat="1" applyFont="1" applyBorder="1" applyAlignment="1">
      <alignment horizontal="center" vertical="center" wrapText="1"/>
      <protection/>
    </xf>
    <xf numFmtId="14" fontId="8" fillId="0" borderId="14" xfId="67" applyNumberFormat="1" applyFont="1" applyBorder="1" applyAlignment="1">
      <alignment horizontal="center" vertical="center" wrapText="1"/>
      <protection/>
    </xf>
    <xf numFmtId="0" fontId="16" fillId="0" borderId="0" xfId="72" applyFont="1">
      <alignment/>
      <protection/>
    </xf>
    <xf numFmtId="181" fontId="2" fillId="0" borderId="18" xfId="66" applyNumberFormat="1" applyFont="1" applyBorder="1" applyAlignment="1">
      <alignment horizontal="right" vertical="center"/>
      <protection/>
    </xf>
    <xf numFmtId="0" fontId="7" fillId="0" borderId="30" xfId="0" applyFont="1" applyFill="1" applyBorder="1" applyAlignment="1">
      <alignment horizontal="center" vertical="center"/>
    </xf>
    <xf numFmtId="14" fontId="0" fillId="0" borderId="22" xfId="73" applyNumberFormat="1" applyFont="1" applyFill="1" applyBorder="1" applyAlignment="1">
      <alignment horizontal="center" vertical="center" wrapText="1"/>
      <protection/>
    </xf>
    <xf numFmtId="0" fontId="5" fillId="0" borderId="12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/>
      <protection/>
    </xf>
    <xf numFmtId="0" fontId="6" fillId="0" borderId="19" xfId="73" applyFont="1" applyFill="1" applyBorder="1" applyAlignment="1">
      <alignment horizontal="center" vertical="center"/>
      <protection/>
    </xf>
    <xf numFmtId="0" fontId="66" fillId="0" borderId="0" xfId="73" applyFont="1" applyFill="1">
      <alignment/>
      <protection/>
    </xf>
    <xf numFmtId="2" fontId="6" fillId="0" borderId="0" xfId="73" applyNumberFormat="1">
      <alignment/>
      <protection/>
    </xf>
    <xf numFmtId="3" fontId="2" fillId="0" borderId="16" xfId="67" applyNumberFormat="1" applyFont="1" applyFill="1" applyBorder="1" applyAlignment="1">
      <alignment horizontal="right" vertical="center" indent="1"/>
      <protection/>
    </xf>
    <xf numFmtId="0" fontId="16" fillId="0" borderId="0" xfId="70" applyFont="1">
      <alignment/>
      <protection/>
    </xf>
    <xf numFmtId="192" fontId="2" fillId="0" borderId="18" xfId="66" applyNumberFormat="1" applyFont="1" applyBorder="1" applyAlignment="1">
      <alignment horizontal="right" vertical="center"/>
      <protection/>
    </xf>
    <xf numFmtId="10" fontId="0" fillId="0" borderId="0" xfId="66" applyNumberFormat="1">
      <alignment/>
      <protection/>
    </xf>
    <xf numFmtId="14" fontId="8" fillId="0" borderId="14" xfId="67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4" fontId="9" fillId="0" borderId="20" xfId="69" applyNumberFormat="1" applyFont="1" applyBorder="1" applyAlignment="1">
      <alignment vertical="center"/>
      <protection/>
    </xf>
    <xf numFmtId="4" fontId="9" fillId="0" borderId="18" xfId="69" applyNumberFormat="1" applyFont="1" applyBorder="1" applyAlignment="1">
      <alignment vertical="center"/>
      <protection/>
    </xf>
    <xf numFmtId="4" fontId="18" fillId="0" borderId="18" xfId="69" applyNumberFormat="1" applyFont="1" applyBorder="1" applyAlignment="1">
      <alignment vertical="center"/>
      <protection/>
    </xf>
    <xf numFmtId="4" fontId="8" fillId="0" borderId="19" xfId="69" applyNumberFormat="1" applyFont="1" applyBorder="1" applyAlignment="1">
      <alignment vertical="center"/>
      <protection/>
    </xf>
    <xf numFmtId="10" fontId="9" fillId="0" borderId="20" xfId="79" applyNumberFormat="1" applyFont="1" applyBorder="1" applyAlignment="1">
      <alignment horizontal="right" vertical="center"/>
    </xf>
    <xf numFmtId="10" fontId="9" fillId="0" borderId="29" xfId="79" applyNumberFormat="1" applyFont="1" applyBorder="1" applyAlignment="1">
      <alignment horizontal="right" vertical="center"/>
    </xf>
    <xf numFmtId="10" fontId="18" fillId="0" borderId="32" xfId="79" applyNumberFormat="1" applyFont="1" applyBorder="1" applyAlignment="1">
      <alignment horizontal="right" vertical="center"/>
    </xf>
    <xf numFmtId="10" fontId="9" fillId="0" borderId="29" xfId="79" applyNumberFormat="1" applyFont="1" applyBorder="1" applyAlignment="1">
      <alignment horizontal="center" vertical="center"/>
    </xf>
    <xf numFmtId="10" fontId="9" fillId="0" borderId="29" xfId="79" applyNumberFormat="1" applyFont="1" applyBorder="1" applyAlignment="1">
      <alignment vertical="center"/>
    </xf>
    <xf numFmtId="10" fontId="18" fillId="0" borderId="32" xfId="79" applyNumberFormat="1" applyFont="1" applyBorder="1" applyAlignment="1">
      <alignment horizontal="center" vertical="center"/>
    </xf>
    <xf numFmtId="192" fontId="0" fillId="0" borderId="17" xfId="70" applyNumberFormat="1" applyFont="1" applyFill="1" applyBorder="1" applyAlignment="1" applyProtection="1">
      <alignment/>
      <protection/>
    </xf>
    <xf numFmtId="192" fontId="0" fillId="0" borderId="20" xfId="70" applyNumberFormat="1" applyFont="1" applyFill="1" applyBorder="1" applyAlignment="1" applyProtection="1">
      <alignment/>
      <protection/>
    </xf>
    <xf numFmtId="192" fontId="0" fillId="0" borderId="16" xfId="70" applyNumberFormat="1" applyFont="1" applyFill="1" applyBorder="1" applyAlignment="1" applyProtection="1">
      <alignment/>
      <protection/>
    </xf>
    <xf numFmtId="192" fontId="0" fillId="0" borderId="18" xfId="70" applyNumberFormat="1" applyFont="1" applyFill="1" applyBorder="1" applyAlignment="1" applyProtection="1">
      <alignment/>
      <protection/>
    </xf>
    <xf numFmtId="192" fontId="22" fillId="0" borderId="24" xfId="70" applyNumberFormat="1" applyFont="1" applyFill="1" applyBorder="1" applyAlignment="1" applyProtection="1">
      <alignment/>
      <protection/>
    </xf>
    <xf numFmtId="192" fontId="22" fillId="0" borderId="25" xfId="70" applyNumberFormat="1" applyFont="1" applyFill="1" applyBorder="1" applyAlignment="1" applyProtection="1">
      <alignment/>
      <protection/>
    </xf>
    <xf numFmtId="192" fontId="0" fillId="0" borderId="28" xfId="70" applyNumberFormat="1" applyFont="1" applyFill="1" applyBorder="1" applyAlignment="1" applyProtection="1">
      <alignment/>
      <protection/>
    </xf>
    <xf numFmtId="192" fontId="0" fillId="0" borderId="29" xfId="70" applyNumberFormat="1" applyFont="1" applyFill="1" applyBorder="1" applyAlignment="1" applyProtection="1">
      <alignment/>
      <protection/>
    </xf>
    <xf numFmtId="192" fontId="5" fillId="0" borderId="12" xfId="70" applyNumberFormat="1" applyFont="1" applyFill="1" applyBorder="1" applyAlignment="1" applyProtection="1">
      <alignment/>
      <protection/>
    </xf>
    <xf numFmtId="192" fontId="5" fillId="0" borderId="19" xfId="70" applyNumberFormat="1" applyFont="1" applyFill="1" applyBorder="1" applyAlignment="1" applyProtection="1">
      <alignment/>
      <protection/>
    </xf>
    <xf numFmtId="3" fontId="2" fillId="0" borderId="0" xfId="72" applyNumberFormat="1" applyFont="1">
      <alignment/>
      <protection/>
    </xf>
    <xf numFmtId="10" fontId="14" fillId="0" borderId="18" xfId="0" applyNumberFormat="1" applyFont="1" applyBorder="1" applyAlignment="1">
      <alignment horizontal="right" vertical="center"/>
    </xf>
    <xf numFmtId="10" fontId="14" fillId="0" borderId="19" xfId="0" applyNumberFormat="1" applyFont="1" applyBorder="1" applyAlignment="1">
      <alignment horizontal="right" vertical="center"/>
    </xf>
    <xf numFmtId="10" fontId="2" fillId="0" borderId="0" xfId="70" applyNumberFormat="1">
      <alignment/>
      <protection/>
    </xf>
    <xf numFmtId="10" fontId="0" fillId="0" borderId="33" xfId="67" applyNumberFormat="1" applyFont="1" applyBorder="1" applyAlignment="1">
      <alignment horizontal="left" vertical="center"/>
      <protection/>
    </xf>
    <xf numFmtId="0" fontId="2" fillId="0" borderId="33" xfId="70" applyFont="1" applyBorder="1" applyAlignment="1">
      <alignment vertical="center"/>
      <protection/>
    </xf>
    <xf numFmtId="0" fontId="2" fillId="0" borderId="33" xfId="67" applyFont="1" applyBorder="1" applyAlignment="1">
      <alignment vertical="center"/>
      <protection/>
    </xf>
    <xf numFmtId="4" fontId="2" fillId="0" borderId="21" xfId="67" applyNumberFormat="1" applyFont="1" applyBorder="1" applyAlignment="1">
      <alignment horizontal="right" vertical="center" wrapText="1"/>
      <protection/>
    </xf>
    <xf numFmtId="0" fontId="2" fillId="0" borderId="0" xfId="67" applyFont="1" applyBorder="1" applyAlignment="1">
      <alignment vertical="center"/>
      <protection/>
    </xf>
    <xf numFmtId="4" fontId="2" fillId="0" borderId="12" xfId="67" applyNumberFormat="1" applyFont="1" applyBorder="1" applyAlignment="1">
      <alignment horizontal="right" vertical="center" wrapText="1"/>
      <protection/>
    </xf>
    <xf numFmtId="4" fontId="2" fillId="0" borderId="22" xfId="67" applyNumberFormat="1" applyFont="1" applyBorder="1" applyAlignment="1">
      <alignment horizontal="right" vertical="center" wrapText="1"/>
      <protection/>
    </xf>
    <xf numFmtId="10" fontId="14" fillId="0" borderId="34" xfId="67" applyNumberFormat="1" applyFont="1" applyBorder="1" applyAlignment="1">
      <alignment horizontal="right" vertical="center"/>
      <protection/>
    </xf>
    <xf numFmtId="0" fontId="2" fillId="0" borderId="35" xfId="70" applyFont="1" applyBorder="1" applyAlignment="1">
      <alignment vertical="center"/>
      <protection/>
    </xf>
    <xf numFmtId="0" fontId="2" fillId="0" borderId="0" xfId="70" applyFont="1" applyBorder="1" applyAlignment="1">
      <alignment vertical="center"/>
      <protection/>
    </xf>
    <xf numFmtId="0" fontId="2" fillId="0" borderId="36" xfId="70" applyFont="1" applyBorder="1" applyAlignment="1">
      <alignment vertical="center"/>
      <protection/>
    </xf>
    <xf numFmtId="10" fontId="0" fillId="0" borderId="37" xfId="67" applyNumberFormat="1" applyFont="1" applyBorder="1" applyAlignment="1">
      <alignment horizontal="left" vertical="center"/>
      <protection/>
    </xf>
    <xf numFmtId="0" fontId="78" fillId="0" borderId="12" xfId="73" applyFont="1" applyBorder="1" applyAlignment="1">
      <alignment horizontal="center" vertical="center" wrapText="1"/>
      <protection/>
    </xf>
    <xf numFmtId="0" fontId="78" fillId="0" borderId="19" xfId="73" applyFont="1" applyBorder="1" applyAlignment="1">
      <alignment horizontal="center" vertical="center" wrapText="1"/>
      <protection/>
    </xf>
    <xf numFmtId="0" fontId="79" fillId="0" borderId="0" xfId="73" applyFont="1" applyAlignment="1">
      <alignment horizontal="center"/>
      <protection/>
    </xf>
    <xf numFmtId="0" fontId="80" fillId="0" borderId="14" xfId="67" applyFont="1" applyBorder="1" applyAlignment="1">
      <alignment horizontal="center" vertical="center" wrapText="1"/>
      <protection/>
    </xf>
    <xf numFmtId="0" fontId="9" fillId="0" borderId="38" xfId="70" applyFont="1" applyBorder="1" applyAlignment="1">
      <alignment vertical="center"/>
      <protection/>
    </xf>
    <xf numFmtId="0" fontId="9" fillId="0" borderId="33" xfId="70" applyFont="1" applyBorder="1" applyAlignment="1">
      <alignment vertical="center"/>
      <protection/>
    </xf>
    <xf numFmtId="0" fontId="8" fillId="0" borderId="39" xfId="67" applyFont="1" applyBorder="1" applyAlignment="1">
      <alignment vertical="center"/>
      <protection/>
    </xf>
    <xf numFmtId="0" fontId="18" fillId="0" borderId="22" xfId="67" applyFont="1" applyBorder="1" applyAlignment="1">
      <alignment vertical="center"/>
      <protection/>
    </xf>
    <xf numFmtId="10" fontId="18" fillId="0" borderId="12" xfId="80" applyNumberFormat="1" applyFont="1" applyBorder="1" applyAlignment="1">
      <alignment horizontal="right" vertical="center"/>
    </xf>
    <xf numFmtId="0" fontId="9" fillId="0" borderId="35" xfId="70" applyFont="1" applyBorder="1" applyAlignment="1">
      <alignment vertical="center"/>
      <protection/>
    </xf>
    <xf numFmtId="4" fontId="18" fillId="0" borderId="21" xfId="67" applyNumberFormat="1" applyFont="1" applyBorder="1" applyAlignment="1">
      <alignment vertical="center"/>
      <protection/>
    </xf>
    <xf numFmtId="0" fontId="9" fillId="0" borderId="40" xfId="67" applyFont="1" applyBorder="1" applyAlignment="1">
      <alignment vertical="center"/>
      <protection/>
    </xf>
    <xf numFmtId="10" fontId="9" fillId="0" borderId="41" xfId="79" applyNumberFormat="1" applyFont="1" applyBorder="1" applyAlignment="1">
      <alignment horizontal="center" vertical="center"/>
    </xf>
    <xf numFmtId="0" fontId="9" fillId="0" borderId="40" xfId="70" applyFont="1" applyBorder="1" applyAlignment="1">
      <alignment vertical="center"/>
      <protection/>
    </xf>
    <xf numFmtId="0" fontId="9" fillId="0" borderId="0" xfId="67" applyFont="1" applyBorder="1" applyAlignment="1">
      <alignment vertical="center"/>
      <protection/>
    </xf>
    <xf numFmtId="14" fontId="8" fillId="0" borderId="30" xfId="67" applyNumberFormat="1" applyFont="1" applyBorder="1" applyAlignment="1">
      <alignment horizontal="center" vertical="center" wrapText="1"/>
      <protection/>
    </xf>
    <xf numFmtId="10" fontId="2" fillId="0" borderId="21" xfId="80" applyNumberFormat="1" applyFont="1" applyFill="1" applyBorder="1" applyAlignment="1">
      <alignment horizontal="left" vertical="center" indent="1"/>
    </xf>
    <xf numFmtId="3" fontId="2" fillId="0" borderId="21" xfId="67" applyNumberFormat="1" applyFont="1" applyFill="1" applyBorder="1" applyAlignment="1">
      <alignment horizontal="right" vertical="center" indent="1"/>
      <protection/>
    </xf>
    <xf numFmtId="3" fontId="2" fillId="0" borderId="22" xfId="67" applyNumberFormat="1" applyFont="1" applyFill="1" applyBorder="1" applyAlignment="1">
      <alignment horizontal="right" vertical="center" indent="1"/>
      <protection/>
    </xf>
    <xf numFmtId="0" fontId="2" fillId="0" borderId="0" xfId="72" applyFont="1" applyBorder="1">
      <alignment/>
      <protection/>
    </xf>
    <xf numFmtId="0" fontId="2" fillId="0" borderId="0" xfId="72" applyFont="1">
      <alignment/>
      <protection/>
    </xf>
    <xf numFmtId="0" fontId="2" fillId="0" borderId="26" xfId="70" applyFont="1" applyBorder="1" applyAlignment="1">
      <alignment vertical="center"/>
      <protection/>
    </xf>
    <xf numFmtId="0" fontId="2" fillId="0" borderId="21" xfId="70" applyFont="1" applyBorder="1" applyAlignment="1">
      <alignment vertical="center"/>
      <protection/>
    </xf>
    <xf numFmtId="0" fontId="78" fillId="0" borderId="22" xfId="70" applyFont="1" applyBorder="1" applyAlignment="1">
      <alignment vertical="center"/>
      <protection/>
    </xf>
    <xf numFmtId="0" fontId="4" fillId="0" borderId="15" xfId="70" applyFont="1" applyBorder="1" applyAlignment="1">
      <alignment horizontal="center" vertical="center" wrapText="1"/>
      <protection/>
    </xf>
    <xf numFmtId="0" fontId="4" fillId="0" borderId="14" xfId="70" applyFont="1" applyBorder="1" applyAlignment="1">
      <alignment horizontal="center" vertical="center" wrapText="1"/>
      <protection/>
    </xf>
    <xf numFmtId="3" fontId="0" fillId="0" borderId="21" xfId="66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64" fillId="0" borderId="44" xfId="62" applyFont="1" applyBorder="1" applyAlignment="1">
      <alignment horizontal="center" vertical="center" wrapText="1"/>
      <protection/>
    </xf>
    <xf numFmtId="0" fontId="4" fillId="0" borderId="26" xfId="73" applyFont="1" applyBorder="1" applyAlignment="1">
      <alignment horizontal="center" vertical="center" wrapText="1"/>
      <protection/>
    </xf>
    <xf numFmtId="0" fontId="4" fillId="0" borderId="22" xfId="73" applyFont="1" applyBorder="1" applyAlignment="1">
      <alignment horizontal="center" vertical="center" wrapText="1"/>
      <protection/>
    </xf>
    <xf numFmtId="0" fontId="4" fillId="0" borderId="17" xfId="73" applyFont="1" applyBorder="1" applyAlignment="1">
      <alignment horizontal="center" vertical="center" wrapText="1"/>
      <protection/>
    </xf>
    <xf numFmtId="0" fontId="4" fillId="0" borderId="12" xfId="73" applyFont="1" applyBorder="1" applyAlignment="1">
      <alignment horizontal="center" vertical="center" wrapText="1"/>
      <protection/>
    </xf>
    <xf numFmtId="0" fontId="4" fillId="0" borderId="20" xfId="73" applyFont="1" applyBorder="1" applyAlignment="1">
      <alignment horizontal="center" vertical="center" wrapText="1"/>
      <protection/>
    </xf>
    <xf numFmtId="0" fontId="16" fillId="0" borderId="45" xfId="62" applyFont="1" applyBorder="1" applyAlignment="1">
      <alignment horizontal="left" vertical="center" wrapText="1"/>
      <protection/>
    </xf>
    <xf numFmtId="0" fontId="13" fillId="0" borderId="0" xfId="73" applyFont="1" applyFill="1" applyBorder="1" applyAlignment="1">
      <alignment horizontal="center" vertical="center" wrapText="1"/>
      <protection/>
    </xf>
    <xf numFmtId="0" fontId="13" fillId="0" borderId="43" xfId="73" applyFont="1" applyBorder="1" applyAlignment="1">
      <alignment horizontal="center" vertical="center" wrapText="1"/>
      <protection/>
    </xf>
    <xf numFmtId="0" fontId="13" fillId="0" borderId="46" xfId="73" applyFont="1" applyBorder="1" applyAlignment="1">
      <alignment horizontal="center" vertical="center" wrapText="1"/>
      <protection/>
    </xf>
    <xf numFmtId="14" fontId="7" fillId="0" borderId="0" xfId="70" applyNumberFormat="1" applyFont="1" applyBorder="1" applyAlignment="1">
      <alignment horizontal="left"/>
      <protection/>
    </xf>
    <xf numFmtId="0" fontId="7" fillId="0" borderId="0" xfId="70" applyFont="1" applyBorder="1" applyAlignment="1">
      <alignment horizontal="left"/>
      <protection/>
    </xf>
    <xf numFmtId="0" fontId="20" fillId="0" borderId="44" xfId="67" applyFont="1" applyBorder="1" applyAlignment="1">
      <alignment horizontal="left"/>
      <protection/>
    </xf>
    <xf numFmtId="0" fontId="8" fillId="0" borderId="44" xfId="67" applyFont="1" applyBorder="1" applyAlignment="1">
      <alignment vertical="center"/>
      <protection/>
    </xf>
    <xf numFmtId="0" fontId="8" fillId="0" borderId="44" xfId="67" applyFont="1" applyBorder="1" applyAlignment="1">
      <alignment horizontal="center" vertical="center"/>
      <protection/>
    </xf>
    <xf numFmtId="0" fontId="15" fillId="0" borderId="44" xfId="0" applyFont="1" applyBorder="1" applyAlignment="1">
      <alignment horizontal="left"/>
    </xf>
    <xf numFmtId="0" fontId="4" fillId="0" borderId="26" xfId="70" applyFont="1" applyBorder="1" applyAlignment="1">
      <alignment horizontal="center" vertical="center" wrapText="1"/>
      <protection/>
    </xf>
    <xf numFmtId="0" fontId="4" fillId="0" borderId="22" xfId="70" applyFont="1" applyBorder="1" applyAlignment="1">
      <alignment horizontal="center" vertical="center" wrapText="1"/>
      <protection/>
    </xf>
    <xf numFmtId="0" fontId="4" fillId="0" borderId="17" xfId="70" applyFont="1" applyBorder="1" applyAlignment="1">
      <alignment horizontal="center" vertical="center"/>
      <protection/>
    </xf>
    <xf numFmtId="0" fontId="4" fillId="0" borderId="20" xfId="70" applyFont="1" applyBorder="1" applyAlignment="1">
      <alignment horizontal="center" vertical="center"/>
      <protection/>
    </xf>
    <xf numFmtId="0" fontId="4" fillId="0" borderId="30" xfId="70" applyFont="1" applyBorder="1" applyAlignment="1">
      <alignment horizontal="center" vertical="center"/>
      <protection/>
    </xf>
    <xf numFmtId="14" fontId="7" fillId="24" borderId="0" xfId="70" applyNumberFormat="1" applyFont="1" applyFill="1" applyAlignment="1">
      <alignment horizontal="center" vertical="center" textRotation="90"/>
      <protection/>
    </xf>
    <xf numFmtId="0" fontId="7" fillId="24" borderId="0" xfId="70" applyFont="1" applyFill="1" applyAlignment="1">
      <alignment horizontal="center" vertical="center" textRotation="90"/>
      <protection/>
    </xf>
    <xf numFmtId="0" fontId="7" fillId="0" borderId="30" xfId="70" applyFont="1" applyBorder="1" applyAlignment="1">
      <alignment horizontal="center" vertical="center" wrapText="1"/>
      <protection/>
    </xf>
    <xf numFmtId="0" fontId="17" fillId="0" borderId="44" xfId="68" applyFont="1" applyBorder="1" applyAlignment="1">
      <alignment horizontal="center" vertical="center" wrapText="1"/>
      <protection/>
    </xf>
    <xf numFmtId="0" fontId="0" fillId="0" borderId="47" xfId="66" applyBorder="1" applyAlignment="1">
      <alignment horizontal="center"/>
      <protection/>
    </xf>
    <xf numFmtId="0" fontId="2" fillId="0" borderId="44" xfId="67" applyFont="1" applyBorder="1" applyAlignment="1">
      <alignment vertical="center"/>
      <protection/>
    </xf>
    <xf numFmtId="0" fontId="23" fillId="5" borderId="0" xfId="67" applyFont="1" applyFill="1" applyAlignment="1">
      <alignment horizontal="left"/>
      <protection/>
    </xf>
    <xf numFmtId="0" fontId="2" fillId="5" borderId="0" xfId="67" applyFill="1">
      <alignment/>
      <protection/>
    </xf>
    <xf numFmtId="0" fontId="18" fillId="0" borderId="33" xfId="70" applyFont="1" applyBorder="1" applyAlignment="1">
      <alignment vertical="center"/>
      <protection/>
    </xf>
    <xf numFmtId="0" fontId="10" fillId="5" borderId="0" xfId="67" applyFont="1" applyFill="1" applyBorder="1" applyAlignment="1">
      <alignment/>
      <protection/>
    </xf>
    <xf numFmtId="0" fontId="2" fillId="5" borderId="0" xfId="67" applyFill="1" applyBorder="1">
      <alignment/>
      <protection/>
    </xf>
    <xf numFmtId="2" fontId="18" fillId="0" borderId="0" xfId="67" applyNumberFormat="1" applyFont="1">
      <alignment/>
      <protection/>
    </xf>
    <xf numFmtId="0" fontId="13" fillId="0" borderId="0" xfId="67" applyFont="1" applyBorder="1">
      <alignment/>
      <protection/>
    </xf>
    <xf numFmtId="176" fontId="9" fillId="0" borderId="29" xfId="79" applyNumberFormat="1" applyFont="1" applyFill="1" applyBorder="1" applyAlignment="1">
      <alignment vertical="center"/>
    </xf>
    <xf numFmtId="176" fontId="18" fillId="0" borderId="29" xfId="79" applyNumberFormat="1" applyFont="1" applyFill="1" applyBorder="1" applyAlignment="1">
      <alignment vertical="center"/>
    </xf>
    <xf numFmtId="176" fontId="9" fillId="0" borderId="28" xfId="79" applyNumberFormat="1" applyFont="1" applyFill="1" applyBorder="1" applyAlignment="1">
      <alignment vertical="center"/>
    </xf>
    <xf numFmtId="176" fontId="8" fillId="0" borderId="31" xfId="79" applyNumberFormat="1" applyFont="1" applyFill="1" applyBorder="1" applyAlignment="1">
      <alignment vertical="center"/>
    </xf>
    <xf numFmtId="176" fontId="8" fillId="0" borderId="32" xfId="79" applyNumberFormat="1" applyFont="1" applyFill="1" applyBorder="1" applyAlignment="1">
      <alignment vertical="center"/>
    </xf>
    <xf numFmtId="1" fontId="2" fillId="0" borderId="18" xfId="74" applyNumberFormat="1" applyBorder="1" applyAlignment="1">
      <alignment horizontal="right" vertical="center" indent="1"/>
      <protection/>
    </xf>
    <xf numFmtId="10" fontId="2" fillId="0" borderId="26" xfId="80" applyNumberFormat="1" applyFont="1" applyFill="1" applyBorder="1" applyAlignment="1">
      <alignment horizontal="left" vertical="center" indent="1"/>
    </xf>
    <xf numFmtId="3" fontId="2" fillId="0" borderId="17" xfId="67" applyNumberFormat="1" applyFont="1" applyFill="1" applyBorder="1" applyAlignment="1">
      <alignment horizontal="right" vertical="center" indent="1"/>
      <protection/>
    </xf>
    <xf numFmtId="0" fontId="2" fillId="0" borderId="20" xfId="74" applyBorder="1" applyAlignment="1">
      <alignment horizontal="right" vertical="center" indent="1"/>
      <protection/>
    </xf>
    <xf numFmtId="10" fontId="2" fillId="0" borderId="22" xfId="80" applyNumberFormat="1" applyFont="1" applyFill="1" applyBorder="1" applyAlignment="1">
      <alignment horizontal="left" vertical="center" indent="1"/>
    </xf>
    <xf numFmtId="3" fontId="2" fillId="0" borderId="12" xfId="67" applyNumberFormat="1" applyFont="1" applyFill="1" applyBorder="1" applyAlignment="1">
      <alignment horizontal="right" vertical="center" indent="1"/>
      <protection/>
    </xf>
    <xf numFmtId="1" fontId="2" fillId="0" borderId="19" xfId="74" applyNumberFormat="1" applyBorder="1" applyAlignment="1">
      <alignment horizontal="right" vertical="center" indent="1"/>
      <protection/>
    </xf>
    <xf numFmtId="10" fontId="4" fillId="0" borderId="45" xfId="80" applyNumberFormat="1" applyFont="1" applyFill="1" applyBorder="1" applyAlignment="1">
      <alignment horizontal="left" vertical="center" indent="1"/>
    </xf>
    <xf numFmtId="3" fontId="4" fillId="0" borderId="45" xfId="67" applyNumberFormat="1" applyFont="1" applyFill="1" applyBorder="1" applyAlignment="1">
      <alignment horizontal="right" vertical="center" indent="1"/>
      <protection/>
    </xf>
    <xf numFmtId="0" fontId="4" fillId="0" borderId="19" xfId="70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7" fillId="5" borderId="30" xfId="68" applyFont="1" applyFill="1" applyBorder="1" applyAlignment="1">
      <alignment horizontal="center" vertical="center" wrapText="1"/>
      <protection/>
    </xf>
    <xf numFmtId="0" fontId="17" fillId="5" borderId="44" xfId="68" applyFont="1" applyFill="1" applyBorder="1" applyAlignment="1">
      <alignment horizontal="center" vertical="center" wrapText="1"/>
      <protection/>
    </xf>
    <xf numFmtId="0" fontId="4" fillId="0" borderId="22" xfId="66" applyFont="1" applyBorder="1" applyAlignment="1">
      <alignment horizontal="left" wrapText="1"/>
      <protection/>
    </xf>
    <xf numFmtId="176" fontId="0" fillId="0" borderId="2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8" xfId="79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0" fontId="2" fillId="0" borderId="22" xfId="66" applyFont="1" applyBorder="1" applyAlignment="1">
      <alignment horizontal="left" vertical="center" wrapText="1"/>
      <protection/>
    </xf>
    <xf numFmtId="176" fontId="0" fillId="0" borderId="18" xfId="0" applyNumberFormat="1" applyFont="1" applyBorder="1" applyAlignment="1">
      <alignment horizontal="right" vertical="center"/>
    </xf>
    <xf numFmtId="0" fontId="105" fillId="0" borderId="0" xfId="45" applyFont="1" applyAlignment="1" applyProtection="1">
      <alignment/>
      <protection/>
    </xf>
    <xf numFmtId="0" fontId="84" fillId="0" borderId="0" xfId="67" applyFont="1">
      <alignment/>
      <protection/>
    </xf>
  </cellXfs>
  <cellStyles count="7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_Q1 2014_PR_eng" xfId="59"/>
    <cellStyle name="Обычный 3" xfId="60"/>
    <cellStyle name="Обычный 4" xfId="61"/>
    <cellStyle name="Обычный 5" xfId="62"/>
    <cellStyle name="Обычный 5 2" xfId="63"/>
    <cellStyle name="Обычный 6" xfId="64"/>
    <cellStyle name="Обычный 7" xfId="65"/>
    <cellStyle name="Обычный_2009_PR" xfId="66"/>
    <cellStyle name="Обычный_Q1 2010" xfId="67"/>
    <cellStyle name="Обычный_Q1 2010 2" xfId="68"/>
    <cellStyle name="Обычный_Q1 2010_Активи" xfId="69"/>
    <cellStyle name="Обычный_Аналіз_3q_09" xfId="70"/>
    <cellStyle name="Обычный_Аналіз_3q_09 2" xfId="71"/>
    <cellStyle name="Обычный_Исходники_Q4_2011" xfId="72"/>
    <cellStyle name="Обычный_Книга1" xfId="73"/>
    <cellStyle name="Обычный_Лист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Связанная ячейка" xfId="82"/>
    <cellStyle name="Текст предупреждения" xfId="83"/>
    <cellStyle name="Тысячи [0]_MM95 (3)" xfId="84"/>
    <cellStyle name="Тысячи_MM95 (3)" xfId="85"/>
    <cellStyle name="Comma" xfId="86"/>
    <cellStyle name="Comma [0]" xfId="87"/>
    <cellStyle name="Финансовый 2" xfId="88"/>
    <cellStyle name="Хороший" xfId="89"/>
    <cellStyle name="Шапка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275"/>
          <c:w val="0.9445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Indexes!$K$1</c:f>
              <c:strCache>
                <c:ptCount val="1"/>
                <c:pt idx="0">
                  <c:v>Q2 2014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Indexes!$J$2:$J$14</c:f>
              <c:strCache/>
            </c:strRef>
          </c:cat>
          <c:val>
            <c:numRef>
              <c:f>Indexes!$K$2:$K$14</c:f>
              <c:numCache/>
            </c:numRef>
          </c:val>
        </c:ser>
        <c:ser>
          <c:idx val="1"/>
          <c:order val="1"/>
          <c:tx>
            <c:strRef>
              <c:f>Indexes!$L$1</c:f>
              <c:strCache>
                <c:ptCount val="1"/>
                <c:pt idx="0">
                  <c:v>Since the beginning of 2014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Indexes!$J$2:$J$14</c:f>
              <c:strCache/>
            </c:strRef>
          </c:cat>
          <c:val>
            <c:numRef>
              <c:f>Indexes!$L$2:$L$14</c:f>
              <c:numCache/>
            </c:numRef>
          </c:val>
        </c:ser>
        <c:overlap val="-20"/>
        <c:gapWidth val="120"/>
        <c:axId val="21735775"/>
        <c:axId val="61404248"/>
      </c:barChart>
      <c:catAx>
        <c:axId val="2173577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1404248"/>
        <c:crosses val="autoZero"/>
        <c:auto val="1"/>
        <c:lblOffset val="0"/>
        <c:tickLblSkip val="1"/>
        <c:noMultiLvlLbl val="0"/>
      </c:catAx>
      <c:valAx>
        <c:axId val="61404248"/>
        <c:scaling>
          <c:orientation val="minMax"/>
          <c:max val="0.2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At val="1"/>
        <c:crossBetween val="between"/>
        <c:dispUnits/>
        <c:majorUnit val="0.05000000000000001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7"/>
          <c:y val="0.9255"/>
          <c:w val="0.6632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8075"/>
          <c:y val="0.06875"/>
          <c:w val="0.85725"/>
          <c:h val="0.89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NAV'!$A$7</c:f>
              <c:strCache>
                <c:ptCount val="1"/>
                <c:pt idx="0">
                  <c:v>All funds (venture excluded)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NAV'!$B$7:$E$7</c:f>
              <c:numCache/>
            </c:numRef>
          </c:val>
          <c:shape val="box"/>
        </c:ser>
        <c:ser>
          <c:idx val="1"/>
          <c:order val="1"/>
          <c:tx>
            <c:strRef>
              <c:f>'Assets and NAV'!$A$8</c:f>
              <c:strCache>
                <c:ptCount val="1"/>
                <c:pt idx="0">
                  <c:v>Venture funds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NAV'!$B$8:$E$8</c:f>
              <c:numCache/>
            </c:numRef>
          </c:val>
          <c:shape val="box"/>
        </c:ser>
        <c:gapWidth val="200"/>
        <c:gapDepth val="230"/>
        <c:shape val="box"/>
        <c:axId val="55718218"/>
        <c:axId val="31701915"/>
        <c:axId val="16881780"/>
      </c:bar3DChart>
      <c:dateAx>
        <c:axId val="5571821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170191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1701915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UAH, mln</a:t>
                </a:r>
              </a:p>
            </c:rich>
          </c:tx>
          <c:layout>
            <c:manualLayout>
              <c:xMode val="factor"/>
              <c:yMode val="factor"/>
              <c:x val="0.065"/>
              <c:y val="-0.4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718218"/>
        <c:crossesAt val="1"/>
        <c:crossBetween val="between"/>
        <c:dispUnits/>
        <c:majorUnit val="20000"/>
        <c:minorUnit val="400"/>
      </c:valAx>
      <c:serAx>
        <c:axId val="16881780"/>
        <c:scaling>
          <c:orientation val="minMax"/>
        </c:scaling>
        <c:axPos val="b"/>
        <c:delete val="1"/>
        <c:majorTickMark val="out"/>
        <c:minorTickMark val="none"/>
        <c:tickLblPos val="none"/>
        <c:crossAx val="317019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75"/>
          <c:y val="0.934"/>
          <c:w val="0.3992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5"/>
          <c:w val="0.97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'Capital Flow (Open-ended Funds)'!$B$2</c:f>
              <c:strCache>
                <c:ptCount val="1"/>
                <c:pt idx="0">
                  <c:v>Net monthly inflow/ outflow for the period (lhs)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'Capital Flow (Open-ended Funds)'!$A$3:$A$15</c:f>
              <c:strCache/>
            </c:strRef>
          </c:cat>
          <c:val>
            <c:numRef>
              <c:f>'Capital Flow (Open-ended Funds)'!$B$3:$B$15</c:f>
              <c:numCache/>
            </c:numRef>
          </c:val>
        </c:ser>
        <c:axId val="17718293"/>
        <c:axId val="25246910"/>
      </c:barChart>
      <c:lineChart>
        <c:grouping val="standard"/>
        <c:varyColors val="0"/>
        <c:ser>
          <c:idx val="0"/>
          <c:order val="1"/>
          <c:tx>
            <c:strRef>
              <c:f>'Capital Flow (Open-ended Funds)'!$C$2</c:f>
              <c:strCache>
                <c:ptCount val="1"/>
                <c:pt idx="0">
                  <c:v>Number of funds on which data for the period are available* (rhs)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'Capital Flow (Open-ended Funds)'!$A$3:$A$15</c:f>
              <c:strCache/>
            </c:strRef>
          </c:cat>
          <c:val>
            <c:numRef>
              <c:f>'Capital Flow (Open-ended Funds)'!$C$3:$C$15</c:f>
              <c:numCache/>
            </c:numRef>
          </c:val>
          <c:smooth val="0"/>
        </c:ser>
        <c:axId val="25895599"/>
        <c:axId val="3173380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0"/>
        <c:lblOffset val="0"/>
        <c:tickLblSkip val="1"/>
        <c:noMultiLvlLbl val="0"/>
      </c:catAx>
      <c:valAx>
        <c:axId val="25246910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UAH, thsd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At val="1"/>
        <c:crossBetween val="between"/>
        <c:dispUnits/>
        <c:majorUnit val="2000"/>
      </c:valAx>
      <c:catAx>
        <c:axId val="25895599"/>
        <c:scaling>
          <c:orientation val="minMax"/>
        </c:scaling>
        <c:axPos val="b"/>
        <c:delete val="1"/>
        <c:majorTickMark val="out"/>
        <c:minorTickMark val="none"/>
        <c:tickLblPos val="none"/>
        <c:crossAx val="31733800"/>
        <c:crosses val="autoZero"/>
        <c:auto val="0"/>
        <c:lblOffset val="100"/>
        <c:tickLblSkip val="1"/>
        <c:noMultiLvlLbl val="0"/>
      </c:catAx>
      <c:valAx>
        <c:axId val="31733800"/>
        <c:scaling>
          <c:orientation val="minMax"/>
          <c:max val="40"/>
          <c:min val="28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5"/>
          <c:y val="0.915"/>
          <c:w val="0.836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5"/>
          <c:w val="0.9717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'Capital Flow (Open-ended Funds)'!$A$17:$F$17</c:f>
              <c:strCache>
                <c:ptCount val="1"/>
                <c:pt idx="0">
                  <c:v>Net inflow/outflow of capital during the year (quarterly), UAH thsd. 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'Capital Flow (Open-ended Funds)'!$A$18:$A$22</c:f>
              <c:strCache/>
            </c:strRef>
          </c:cat>
          <c:val>
            <c:numRef>
              <c:f>'Capital Flow (Open-ended Funds)'!$B$18:$B$22</c:f>
              <c:numCache/>
            </c:numRef>
          </c:val>
        </c:ser>
        <c:gapWidth val="130"/>
        <c:axId val="17168745"/>
        <c:axId val="20300978"/>
      </c:bar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0978"/>
        <c:crossesAt val="0"/>
        <c:auto val="0"/>
        <c:lblOffset val="0"/>
        <c:tickLblSkip val="1"/>
        <c:noMultiLvlLbl val="0"/>
      </c:catAx>
      <c:valAx>
        <c:axId val="20300978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UAH, thsd.</a:t>
                </a:r>
              </a:p>
            </c:rich>
          </c:tx>
          <c:layout>
            <c:manualLayout>
              <c:xMode val="factor"/>
              <c:yMode val="factor"/>
              <c:x val="0.02275"/>
              <c:y val="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8745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axId val="48491075"/>
        <c:axId val="33766492"/>
      </c:bar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849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axId val="35462973"/>
        <c:axId val="50731302"/>
      </c:bar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axId val="53928535"/>
        <c:axId val="15594768"/>
      </c:bar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 val="autoZero"/>
        <c:auto val="0"/>
        <c:lblOffset val="100"/>
        <c:tickLblSkip val="1"/>
        <c:noMultiLvlLbl val="0"/>
      </c:catAx>
      <c:valAx>
        <c:axId val="15594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"/>
          <c:w val="0.97925"/>
          <c:h val="0.8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Investors!$B$12:$B$13</c:f>
              <c:strCache>
                <c:ptCount val="1"/>
                <c:pt idx="0">
                  <c:v>Legal entities residents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(Investors!$A$14:$A$16,Investors!$A$18)</c:f>
              <c:strCache/>
            </c:strRef>
          </c:cat>
          <c:val>
            <c:numRef>
              <c:f>(Investors!$B$14:$B$16,Investors!$B$18)</c:f>
              <c:numCache/>
            </c:numRef>
          </c:val>
        </c:ser>
        <c:ser>
          <c:idx val="1"/>
          <c:order val="1"/>
          <c:tx>
            <c:strRef>
              <c:f>Investors!$C$12:$C$13</c:f>
              <c:strCache>
                <c:ptCount val="1"/>
                <c:pt idx="0">
                  <c:v>Legal entities non-residents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(Investors!$A$14:$A$16,Investors!$A$18)</c:f>
              <c:strCache/>
            </c:strRef>
          </c:cat>
          <c:val>
            <c:numRef>
              <c:f>(Investors!$C$14:$C$16,Investors!$C$18)</c:f>
              <c:numCache/>
            </c:numRef>
          </c:val>
        </c:ser>
        <c:ser>
          <c:idx val="2"/>
          <c:order val="2"/>
          <c:tx>
            <c:strRef>
              <c:f>Investors!$D$12:$D$13</c:f>
              <c:strCache>
                <c:ptCount val="1"/>
                <c:pt idx="0">
                  <c:v>Natural persons residents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(Investors!$A$14:$A$16,Investors!$A$18)</c:f>
              <c:strCache/>
            </c:strRef>
          </c:cat>
          <c:val>
            <c:numRef>
              <c:f>(Investors!$D$14:$D$16,Investors!$D$18)</c:f>
              <c:numCache/>
            </c:numRef>
          </c:val>
        </c:ser>
        <c:ser>
          <c:idx val="3"/>
          <c:order val="3"/>
          <c:tx>
            <c:strRef>
              <c:f>Investors!$E$12:$E$13</c:f>
              <c:strCache>
                <c:ptCount val="1"/>
                <c:pt idx="0">
                  <c:v>Natural persons non-residents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(Investors!$A$14:$A$16,Investors!$A$18)</c:f>
              <c:strCache/>
            </c:strRef>
          </c:cat>
          <c:val>
            <c:numRef>
              <c:f>(Investors!$E$14:$E$16,Investors!$E$18)</c:f>
              <c:numCache/>
            </c:numRef>
          </c:val>
        </c:ser>
        <c:overlap val="100"/>
        <c:axId val="6135185"/>
        <c:axId val="55216666"/>
      </c:bar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5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"/>
          <c:y val="0.897"/>
          <c:w val="0.8452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nterval CII</a:t>
            </a:r>
          </a:p>
        </c:rich>
      </c:tx>
      <c:layout>
        <c:manualLayout>
          <c:xMode val="factor"/>
          <c:yMode val="factor"/>
          <c:x val="-0.033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2695"/>
          <c:w val="0.486"/>
          <c:h val="0.551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Other  assets
9,34%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75.61%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Types'!$E$2:$E$9</c:f>
              <c:strCache/>
            </c:strRef>
          </c:cat>
          <c:val>
            <c:numRef>
              <c:f>'Asset Structure_Fund Types'!$F$2:$F$9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25"/>
          <c:w val="0.9905"/>
          <c:h val="0.8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'AMC and CII'!$B$1</c:f>
              <c:strCache>
                <c:ptCount val="1"/>
                <c:pt idx="0">
                  <c:v>Number of AMC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'AMC and CII'!$A$2:$A$26</c:f>
              <c:strCache/>
            </c:strRef>
          </c:cat>
          <c:val>
            <c:numRef>
              <c:f>'AMC and CII'!$B$2:$B$26</c:f>
              <c:numCache/>
            </c:numRef>
          </c:val>
        </c:ser>
        <c:gapWidth val="80"/>
        <c:axId val="15767321"/>
        <c:axId val="7688162"/>
      </c:barChart>
      <c:lineChart>
        <c:grouping val="standard"/>
        <c:varyColors val="0"/>
        <c:ser>
          <c:idx val="0"/>
          <c:order val="1"/>
          <c:tx>
            <c:strRef>
              <c:f>'AMC and CII'!$C$1</c:f>
              <c:strCache>
                <c:ptCount val="1"/>
                <c:pt idx="0">
                  <c:v>Number of CII per one AMC 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'AMC and CII'!$A$2:$A$26</c:f>
              <c:strCache/>
            </c:strRef>
          </c:cat>
          <c:val>
            <c:numRef>
              <c:f>'AMC and CII'!$C$2:$C$26</c:f>
              <c:numCache/>
            </c:numRef>
          </c:val>
          <c:smooth val="0"/>
        </c:ser>
        <c:axId val="2084595"/>
        <c:axId val="18761356"/>
      </c:lineChart>
      <c:catAx>
        <c:axId val="15767321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0"/>
        <c:lblOffset val="0"/>
        <c:tickLblSkip val="1"/>
        <c:noMultiLvlLbl val="0"/>
      </c:catAx>
      <c:valAx>
        <c:axId val="76881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At val="1"/>
        <c:crossBetween val="between"/>
        <c:dispUnits/>
      </c:valAx>
      <c:catAx>
        <c:axId val="2084595"/>
        <c:scaling>
          <c:orientation val="minMax"/>
        </c:scaling>
        <c:axPos val="b"/>
        <c:delete val="1"/>
        <c:majorTickMark val="out"/>
        <c:minorTickMark val="none"/>
        <c:tickLblPos val="none"/>
        <c:crossAx val="18761356"/>
        <c:crosses val="autoZero"/>
        <c:auto val="0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845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"/>
          <c:y val="0"/>
          <c:w val="0.476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Closed-end (non-venture) CII </a:t>
            </a:r>
          </a:p>
        </c:rich>
      </c:tx>
      <c:layout>
        <c:manualLayout>
          <c:xMode val="factor"/>
          <c:yMode val="factor"/>
          <c:x val="0.01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386"/>
          <c:w val="0.49875"/>
          <c:h val="0.52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43.13%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Types'!$H$2:$H$11</c:f>
              <c:strCache/>
            </c:strRef>
          </c:cat>
          <c:val>
            <c:numRef>
              <c:f>'Asset Structure_Fund Types'!$I$2:$I$11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Open-ended CII 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25"/>
          <c:y val="0.3035"/>
          <c:w val="0.48425"/>
          <c:h val="0.54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E3E3E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45.63%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Types'!$B$2:$B$9</c:f>
              <c:strCache/>
            </c:strRef>
          </c:cat>
          <c:val>
            <c:numRef>
              <c:f>'Asset Structure_Fund Types'!$C$2:$C$9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All CII (venture excluded) </a:t>
            </a:r>
          </a:p>
        </c:rich>
      </c:tx>
      <c:layout>
        <c:manualLayout>
          <c:xMode val="factor"/>
          <c:yMode val="factor"/>
          <c:x val="0.019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3745"/>
          <c:w val="0.47225"/>
          <c:h val="0.48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43.56%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Types'!$K$2:$K$11</c:f>
              <c:strCache/>
            </c:strRef>
          </c:cat>
          <c:val>
            <c:numRef>
              <c:f>'Asset Structure_Fund Types'!$L$2:$L$11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Venture CII</a:t>
            </a:r>
          </a:p>
        </c:rich>
      </c:tx>
      <c:layout>
        <c:manualLayout>
          <c:xMode val="factor"/>
          <c:yMode val="factor"/>
          <c:x val="-0.0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35925"/>
          <c:w val="0.53475"/>
          <c:h val="0.518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Other  assets
67,51%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28.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Types'!$B$69:$B$80</c:f>
              <c:strCache/>
            </c:strRef>
          </c:cat>
          <c:val>
            <c:numRef>
              <c:f>'Asset Structure_Fund Types'!$C$69:$C$80</c:f>
              <c:numCache/>
            </c:numRef>
          </c:val>
        </c:ser>
        <c:gapWidth val="100"/>
        <c:splitType val="pos"/>
        <c:splitPos val="8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Rates of Return'!#REF!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27187947"/>
        <c:axId val="43364932"/>
      </c:bar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7187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54740069"/>
        <c:axId val="22898574"/>
      </c:bar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74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 val="autoZero"/>
        <c:auto val="0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50062265"/>
        <c:axId val="47907202"/>
      </c:bar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062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2315"/>
          <c:w val="0.71525"/>
          <c:h val="0.4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'Fund Dynamics'!$M$12:$P$12</c:f>
              <c:strCache/>
            </c:strRef>
          </c:cat>
          <c:val>
            <c:numRef>
              <c:f>'Fund Dynamics'!$M$13:$P$13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0225"/>
          <c:w val="0.94075"/>
          <c:h val="0.92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 Rates of Return'!$G$1</c:f>
              <c:strCache>
                <c:ptCount val="1"/>
                <c:pt idx="0">
                  <c:v>Q2 2014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Rates of Return'!$F$2:$F$15</c:f>
              <c:strCache/>
            </c:strRef>
          </c:cat>
          <c:val>
            <c:numRef>
              <c:f>' Rates of Return'!$G$2:$G$15</c:f>
              <c:numCache/>
            </c:numRef>
          </c:val>
        </c:ser>
        <c:ser>
          <c:idx val="0"/>
          <c:order val="1"/>
          <c:tx>
            <c:strRef>
              <c:f>' Rates of Return'!$H$1</c:f>
              <c:strCache>
                <c:ptCount val="1"/>
                <c:pt idx="0">
                  <c:v>YTD 2014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Rates of Return'!$F$2:$F$15</c:f>
              <c:strCache/>
            </c:strRef>
          </c:cat>
          <c:val>
            <c:numRef>
              <c:f>' Rates of Return'!$H$2:$H$15</c:f>
              <c:numCache/>
            </c:numRef>
          </c:val>
        </c:ser>
        <c:overlap val="-20"/>
        <c:gapWidth val="120"/>
        <c:axId val="28511635"/>
        <c:axId val="55278124"/>
      </c:barChart>
      <c:catAx>
        <c:axId val="285116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78124"/>
        <c:crosses val="autoZero"/>
        <c:auto val="1"/>
        <c:lblOffset val="0"/>
        <c:tickLblSkip val="1"/>
        <c:noMultiLvlLbl val="0"/>
      </c:catAx>
      <c:valAx>
        <c:axId val="55278124"/>
        <c:scaling>
          <c:orientation val="minMax"/>
          <c:max val="0.7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1635"/>
        <c:crossesAt val="1"/>
        <c:crossBetween val="between"/>
        <c:dispUnits/>
        <c:majorUnit val="0.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5"/>
          <c:y val="0.93625"/>
          <c:w val="0.5125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4"/>
      <c:depthPercent val="100"/>
      <c:rAngAx val="1"/>
    </c:view3D>
    <c:plotArea>
      <c:layout>
        <c:manualLayout>
          <c:xMode val="edge"/>
          <c:yMode val="edge"/>
          <c:x val="0.20125"/>
          <c:y val="0.15125"/>
          <c:w val="0.63425"/>
          <c:h val="0.6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('Fund Dynamics'!$C$16,'Fund Dynamics'!$E$16,'Fund Dynamics'!$G$16)</c:f>
              <c:strCache/>
            </c:strRef>
          </c:cat>
          <c:val>
            <c:numRef>
              <c:f>('Fund Dynamics'!$C$20,'Fund Dynamics'!$E$20,'Fund Dynamics'!$G$20)</c:f>
              <c:numCache/>
            </c:numRef>
          </c:val>
        </c:ser>
        <c:firstSliceAng val="16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value of assets</a:t>
            </a:r>
          </a:p>
        </c:rich>
      </c:tx>
      <c:layout>
        <c:manualLayout>
          <c:xMode val="factor"/>
          <c:yMode val="factor"/>
          <c:x val="0.104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94"/>
          <c:y val="0.154"/>
          <c:w val="0.221"/>
          <c:h val="0.5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Distribution'!$H$21:$H$26</c:f>
              <c:strCache/>
            </c:strRef>
          </c:cat>
          <c:val>
            <c:numRef>
              <c:f>'Regional Distribution'!$I$21:$I$26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number of funds</a:t>
            </a:r>
          </a:p>
        </c:rich>
      </c:tx>
      <c:layout>
        <c:manualLayout>
          <c:xMode val="factor"/>
          <c:yMode val="factor"/>
          <c:x val="-0.029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16475"/>
          <c:w val="0.23975"/>
          <c:h val="0.59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Distribution'!$E$21:$E$26</c:f>
              <c:strCache/>
            </c:strRef>
          </c:cat>
          <c:val>
            <c:numRef>
              <c:f>'Regional Distribution'!$F$21:$F$26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65"/>
          <c:y val="0.07975"/>
          <c:w val="0.765"/>
          <c:h val="0.81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NAV'!$A$4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NAV'!$B$4:$E$4</c:f>
              <c:numCache/>
            </c:numRef>
          </c:val>
          <c:shape val="box"/>
        </c:ser>
        <c:ser>
          <c:idx val="1"/>
          <c:order val="1"/>
          <c:tx>
            <c:strRef>
              <c:f>'Assets and NAV'!$A$5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NAV'!$B$5:$E$5</c:f>
              <c:numCache/>
            </c:numRef>
          </c:val>
          <c:shape val="box"/>
        </c:ser>
        <c:ser>
          <c:idx val="2"/>
          <c:order val="2"/>
          <c:tx>
            <c:strRef>
              <c:f>'Assets and NAV'!$A$6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NAV'!$B$6:$E$6</c:f>
              <c:numCache/>
            </c:numRef>
          </c:val>
          <c:shape val="box"/>
        </c:ser>
        <c:gapWidth val="200"/>
        <c:gapDepth val="230"/>
        <c:shape val="box"/>
        <c:axId val="34634477"/>
        <c:axId val="43274838"/>
        <c:axId val="53929223"/>
      </c:bar3DChart>
      <c:dateAx>
        <c:axId val="34634477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327483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3274838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UAH, mln</a:t>
                </a:r>
              </a:p>
            </c:rich>
          </c:tx>
          <c:layout>
            <c:manualLayout>
              <c:xMode val="factor"/>
              <c:yMode val="factor"/>
              <c:x val="0.0675"/>
              <c:y val="-0.3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At val="1"/>
        <c:crossBetween val="between"/>
        <c:dispUnits/>
        <c:majorUnit val="1000"/>
        <c:minorUnit val="400"/>
      </c:valAx>
      <c:serAx>
        <c:axId val="53929223"/>
        <c:scaling>
          <c:orientation val="minMax"/>
        </c:scaling>
        <c:axPos val="b"/>
        <c:delete val="1"/>
        <c:majorTickMark val="out"/>
        <c:minorTickMark val="none"/>
        <c:tickLblPos val="none"/>
        <c:crossAx val="432748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06"/>
          <c:w val="0.661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0.83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NAV'!$A$61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NAV'!$B$60:$E$60</c:f>
              <c:strCache/>
            </c:strRef>
          </c:cat>
          <c:val>
            <c:numRef>
              <c:f>'Assets and NAV'!$B$61:$E$61</c:f>
              <c:numCache/>
            </c:numRef>
          </c:val>
        </c:ser>
        <c:ser>
          <c:idx val="1"/>
          <c:order val="1"/>
          <c:tx>
            <c:strRef>
              <c:f>'Assets and NAV'!$A$62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NAV'!$B$60:$E$60</c:f>
              <c:strCache/>
            </c:strRef>
          </c:cat>
          <c:val>
            <c:numRef>
              <c:f>'Assets and NAV'!$B$62:$E$62</c:f>
              <c:numCache/>
            </c:numRef>
          </c:val>
        </c:ser>
        <c:ser>
          <c:idx val="2"/>
          <c:order val="2"/>
          <c:tx>
            <c:strRef>
              <c:f>'Assets and NAV'!$A$63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NAV'!$B$60:$E$60</c:f>
              <c:strCache/>
            </c:strRef>
          </c:cat>
          <c:val>
            <c:numRef>
              <c:f>'Assets and NAV'!$B$63:$E$63</c:f>
              <c:numCache/>
            </c:numRef>
          </c:val>
        </c:ser>
        <c:overlap val="100"/>
        <c:axId val="15600960"/>
        <c:axId val="6190913"/>
      </c:barChart>
      <c:dateAx>
        <c:axId val="1560096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9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5"/>
          <c:y val="0.859"/>
          <c:w val="0.8365"/>
          <c:h val="0.08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NAV CII</a:t>
            </a:r>
          </a:p>
        </c:rich>
      </c:tx>
      <c:layout>
        <c:manualLayout>
          <c:xMode val="factor"/>
          <c:yMode val="factor"/>
          <c:x val="-0.003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328"/>
          <c:w val="0.6665"/>
          <c:h val="0.5517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NAV'!$B$91</c:f>
              <c:strCache>
                <c:ptCount val="1"/>
                <c:pt idx="0">
                  <c:v>30.06.2014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Venture excluded
5.14%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NAV'!$A$92:$A$95</c:f>
              <c:strCache/>
            </c:strRef>
          </c:cat>
          <c:val>
            <c:numRef>
              <c:f>'Assets and NAV'!$B$92:$B$95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0</xdr:rowOff>
    </xdr:from>
    <xdr:to>
      <xdr:col>15</xdr:col>
      <xdr:colOff>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7286625" y="0"/>
        <a:ext cx="57150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4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4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4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4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5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6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7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8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59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0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1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2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3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4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5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6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7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8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69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0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1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2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3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4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5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6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7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8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79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4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5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6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6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6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6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6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6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66" name="Picture 457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67" name="Picture 457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68" name="Picture 457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69" name="Picture 457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0" name="Picture 457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1" name="Picture 457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2" name="Picture 457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3" name="Picture 457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4" name="Picture 457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5" name="Picture 457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6" name="Picture 457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7" name="Picture 457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8" name="Picture 457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79" name="Picture 457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0" name="Picture 457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1" name="Picture 457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2" name="Picture 457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3" name="Picture 457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4" name="Picture 457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" name="Picture 457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6" name="Picture 457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7" name="Picture 457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8" name="Picture 457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9" name="Picture 457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0" name="Picture 457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1" name="Picture 457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2" name="Picture 457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3" name="Picture 457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4" name="Picture 457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5" name="Picture 457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6" name="Picture 457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7" name="Picture 457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8" name="Picture 457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99" name="Picture 457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0" name="Picture 457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1" name="Picture 457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2" name="Picture 457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3" name="Picture 457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4" name="Picture 457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5" name="Picture 457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6" name="Picture 457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7" name="Picture 457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8" name="Picture 457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09" name="Picture 457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0" name="Picture 457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1" name="Picture 457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2" name="Picture 457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3" name="Picture 457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4" name="Picture 457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5" name="Picture 457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6" name="Picture 457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7" name="Picture 457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8" name="Picture 457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19" name="Picture 457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0" name="Picture 457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1" name="Picture 457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2" name="Picture 457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3" name="Picture 457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4" name="Picture 457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5" name="Picture 457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6" name="Picture 457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7" name="Picture 457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8" name="Picture 457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29" name="Picture 457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0" name="Picture 449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1" name="Picture 449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2" name="Picture 449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3" name="Picture 449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4" name="Picture 450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5" name="Picture 450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6" name="Picture 450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7" name="Picture 450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8" name="Picture 450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39" name="Picture 450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0" name="Picture 450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1" name="Picture 450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2" name="Picture 450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3" name="Picture 450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4" name="Picture 450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5" name="Picture 450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6" name="Picture 450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7" name="Picture 450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8" name="Picture 450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49" name="Picture 450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0" name="Picture 450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1" name="Picture 450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2" name="Picture 450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3" name="Picture 450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4" name="Picture 450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5" name="Picture 450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6" name="Picture 450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7" name="Picture 450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8" name="Picture 450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59" name="Picture 450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0" name="Picture 450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1" name="Picture 450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2" name="Picture 450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3" name="Picture 450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4" name="Picture 450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5" name="Picture 450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6" name="Picture 450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7" name="Picture 450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8" name="Picture 450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69" name="Picture 450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0" name="Picture 450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1" name="Picture 450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2" name="Picture 450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3" name="Picture 450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4" name="Picture 450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5" name="Picture 450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6" name="Picture 450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7" name="Picture 450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8" name="Picture 450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79" name="Picture 450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0" name="Picture 450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1" name="Picture 450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2" name="Picture 450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3" name="Picture 450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4" name="Picture 450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5" name="Picture 450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6" name="Picture 450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7" name="Picture 450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8" name="Picture 450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89" name="Picture 450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0" name="Picture 450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1" name="Picture 450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2" name="Picture 450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3" name="Picture 450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4" name="Picture 450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5" name="Picture 450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6" name="Picture 450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7" name="Picture 450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8" name="Picture 450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99" name="Picture 450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0" name="Picture 450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1" name="Picture 450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2" name="Picture 450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3" name="Picture 450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4" name="Picture 450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5" name="Picture 450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6" name="Picture 450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7" name="Picture 450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8" name="Picture 450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09" name="Picture 450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0" name="Picture 450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1" name="Picture 450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2" name="Picture 450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3" name="Picture 450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4" name="Picture 450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5" name="Picture 450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6" name="Picture 450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7" name="Picture 450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8" name="Picture 450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19" name="Picture 450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0" name="Picture 450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1" name="Picture 450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2" name="Picture 450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3" name="Picture 450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4" name="Picture 450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5" name="Picture 450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6" name="Picture 450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7" name="Picture 450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8" name="Picture 450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29" name="Picture 450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0" name="Picture 450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1" name="Picture 450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2" name="Picture 450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3" name="Picture 450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4" name="Picture 45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5" name="Picture 45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6" name="Picture 45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7" name="Picture 45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8" name="Picture 45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39" name="Picture 45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0" name="Picture 45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1" name="Picture 45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2" name="Picture 45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3" name="Picture 45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4" name="Picture 45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5" name="Picture 45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6" name="Picture 45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7" name="Picture 45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8" name="Picture 45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49" name="Picture 45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0" name="Picture 45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1" name="Picture 45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2" name="Picture 45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3" name="Picture 45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4" name="Picture 45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5" name="Picture 45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6" name="Picture 45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57" name="Picture 45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58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59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0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1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2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3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4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5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6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7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8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69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0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1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2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3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4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5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6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7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8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79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0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1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2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3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4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5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6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7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8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9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0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1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2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3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4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5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6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7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8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99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0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1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2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3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4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5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6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7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8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09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0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1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2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3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4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5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6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7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8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9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20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21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8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8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8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8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8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8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9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0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1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2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3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4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0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1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2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3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4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5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6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7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8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59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0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1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2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3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4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5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6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7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8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69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0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1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2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3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4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5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6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7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8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79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0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1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2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3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4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5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6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7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8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89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0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1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2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3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4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5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6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7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8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99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0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1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2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3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4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5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6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7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8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09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0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1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2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3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4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5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6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7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8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19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0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1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2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3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4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5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6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7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8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29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0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1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2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3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4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5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6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7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8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39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40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41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42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43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44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45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4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4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4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4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0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1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2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3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4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5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6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7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8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9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0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1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2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3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4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5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6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7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8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9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0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1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2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3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4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5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6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7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8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9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40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41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4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5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6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6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7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8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9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0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1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2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3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4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5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6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7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8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9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0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1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2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3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4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5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6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7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8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9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0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1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2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3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4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5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6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7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3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3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4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5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6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7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8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9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0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1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2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3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3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3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3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3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3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3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3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3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3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4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5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6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7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8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69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0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1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72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0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1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2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3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4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5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6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7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8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39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0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1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2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3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4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5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6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7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8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9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0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1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2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3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4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5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6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7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8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59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0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1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2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3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4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5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6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7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8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69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0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1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2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3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4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5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6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7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8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79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0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1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2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3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4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5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6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7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8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89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90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91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92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93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79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79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79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79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79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79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0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1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2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3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4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89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0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1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2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3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4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5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5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5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5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5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5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5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5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5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5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6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7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8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99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0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1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18" name="Picture 449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19" name="Picture 449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0" name="Picture 449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1" name="Picture 449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2" name="Picture 450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3" name="Picture 450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4" name="Picture 450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5" name="Picture 450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6" name="Picture 450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7" name="Picture 450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8" name="Picture 450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29" name="Picture 450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0" name="Picture 450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1" name="Picture 450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2" name="Picture 450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3" name="Picture 450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4" name="Picture 450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5" name="Picture 450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6" name="Picture 450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7" name="Picture 450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8" name="Picture 450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39" name="Picture 450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0" name="Picture 450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1" name="Picture 450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2" name="Picture 450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3" name="Picture 450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4" name="Picture 450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5" name="Picture 450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6" name="Picture 450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7" name="Picture 450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8" name="Picture 450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49" name="Picture 450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0" name="Picture 450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1" name="Picture 450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2" name="Picture 450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3" name="Picture 450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4" name="Picture 450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5" name="Picture 450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6" name="Picture 450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7" name="Picture 450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8" name="Picture 450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59" name="Picture 450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0" name="Picture 450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1" name="Picture 450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2" name="Picture 450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3" name="Picture 450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4" name="Picture 450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5" name="Picture 450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6" name="Picture 450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7" name="Picture 450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8" name="Picture 450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69" name="Picture 450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0" name="Picture 450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1" name="Picture 450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2" name="Picture 450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3" name="Picture 450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4" name="Picture 450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5" name="Picture 450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6" name="Picture 450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7" name="Picture 450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8" name="Picture 450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79" name="Picture 450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0" name="Picture 450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1" name="Picture 450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2" name="Picture 450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3" name="Picture 450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4" name="Picture 450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5" name="Picture 450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6" name="Picture 450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7" name="Picture 450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8" name="Picture 450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89" name="Picture 450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0" name="Picture 450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1" name="Picture 450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2" name="Picture 450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3" name="Picture 450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4" name="Picture 450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5" name="Picture 450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6" name="Picture 450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7" name="Picture 450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8" name="Picture 450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099" name="Picture 450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0" name="Picture 450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1" name="Picture 450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2" name="Picture 450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3" name="Picture 450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4" name="Picture 450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5" name="Picture 450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6" name="Picture 450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7" name="Picture 450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8" name="Picture 450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09" name="Picture 450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0" name="Picture 450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1" name="Picture 450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2" name="Picture 450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3" name="Picture 450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4" name="Picture 450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5" name="Picture 450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6" name="Picture 450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7" name="Picture 450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8" name="Picture 450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19" name="Picture 450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0" name="Picture 450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1" name="Picture 450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2" name="Picture 45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3" name="Picture 45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4" name="Picture 45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5" name="Picture 45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6" name="Picture 45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7" name="Picture 45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8" name="Picture 45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29" name="Picture 45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0" name="Picture 45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1" name="Picture 45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2" name="Picture 45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3" name="Picture 45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4" name="Picture 45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5" name="Picture 45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6" name="Picture 45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7" name="Picture 45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8" name="Picture 45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39" name="Picture 45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40" name="Picture 45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41" name="Picture 45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42" name="Picture 45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43" name="Picture 45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44" name="Picture 45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145" name="Picture 45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46" name="Picture 457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47" name="Picture 457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48" name="Picture 457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49" name="Picture 457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0" name="Picture 457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1" name="Picture 457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2" name="Picture 457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3" name="Picture 457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4" name="Picture 457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5" name="Picture 457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6" name="Picture 457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7" name="Picture 457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8" name="Picture 457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59" name="Picture 457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0" name="Picture 457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1" name="Picture 457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2" name="Picture 457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3" name="Picture 457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4" name="Picture 457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5" name="Picture 457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6" name="Picture 457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7" name="Picture 457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8" name="Picture 457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69" name="Picture 457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0" name="Picture 457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1" name="Picture 457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2" name="Picture 457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3" name="Picture 457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4" name="Picture 457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5" name="Picture 457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6" name="Picture 457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7" name="Picture 457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8" name="Picture 457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79" name="Picture 457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0" name="Picture 457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1" name="Picture 457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2" name="Picture 457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3" name="Picture 457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4" name="Picture 457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5" name="Picture 457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6" name="Picture 457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7" name="Picture 457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8" name="Picture 457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89" name="Picture 457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0" name="Picture 457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1" name="Picture 457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2" name="Picture 457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3" name="Picture 457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4" name="Picture 457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5" name="Picture 457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6" name="Picture 457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7" name="Picture 457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8" name="Picture 457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99" name="Picture 457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0" name="Picture 457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1" name="Picture 457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2" name="Picture 457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3" name="Picture 457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4" name="Picture 457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5" name="Picture 457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6" name="Picture 457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7" name="Picture 457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8" name="Picture 457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209" name="Picture 457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26</xdr:row>
      <xdr:rowOff>19050</xdr:rowOff>
    </xdr:to>
    <xdr:graphicFrame>
      <xdr:nvGraphicFramePr>
        <xdr:cNvPr id="1" name="Диаграмма 2"/>
        <xdr:cNvGraphicFramePr/>
      </xdr:nvGraphicFramePr>
      <xdr:xfrm>
        <a:off x="3514725" y="0"/>
        <a:ext cx="71818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0</xdr:rowOff>
    </xdr:from>
    <xdr:to>
      <xdr:col>16</xdr:col>
      <xdr:colOff>66675</xdr:colOff>
      <xdr:row>15</xdr:row>
      <xdr:rowOff>200025</xdr:rowOff>
    </xdr:to>
    <xdr:graphicFrame>
      <xdr:nvGraphicFramePr>
        <xdr:cNvPr id="1" name="Диаграмма 1"/>
        <xdr:cNvGraphicFramePr/>
      </xdr:nvGraphicFramePr>
      <xdr:xfrm>
        <a:off x="8115300" y="0"/>
        <a:ext cx="4972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304800</xdr:rowOff>
    </xdr:from>
    <xdr:to>
      <xdr:col>13</xdr:col>
      <xdr:colOff>762000</xdr:colOff>
      <xdr:row>21</xdr:row>
      <xdr:rowOff>152400</xdr:rowOff>
    </xdr:to>
    <xdr:graphicFrame>
      <xdr:nvGraphicFramePr>
        <xdr:cNvPr id="2" name="Диаграмма 16"/>
        <xdr:cNvGraphicFramePr/>
      </xdr:nvGraphicFramePr>
      <xdr:xfrm>
        <a:off x="5438775" y="3629025"/>
        <a:ext cx="50387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8</xdr:col>
      <xdr:colOff>1438275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4791075" y="0"/>
        <a:ext cx="6638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17</xdr:row>
      <xdr:rowOff>57150</xdr:rowOff>
    </xdr:to>
    <xdr:graphicFrame>
      <xdr:nvGraphicFramePr>
        <xdr:cNvPr id="2" name="Диаграмма 1026"/>
        <xdr:cNvGraphicFramePr/>
      </xdr:nvGraphicFramePr>
      <xdr:xfrm>
        <a:off x="0" y="0"/>
        <a:ext cx="66770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0</xdr:rowOff>
    </xdr:from>
    <xdr:to>
      <xdr:col>10</xdr:col>
      <xdr:colOff>752475</xdr:colOff>
      <xdr:row>45</xdr:row>
      <xdr:rowOff>238125</xdr:rowOff>
    </xdr:to>
    <xdr:graphicFrame>
      <xdr:nvGraphicFramePr>
        <xdr:cNvPr id="1" name="Диаграмма 13"/>
        <xdr:cNvGraphicFramePr/>
      </xdr:nvGraphicFramePr>
      <xdr:xfrm>
        <a:off x="3162300" y="4029075"/>
        <a:ext cx="85725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171450</xdr:rowOff>
    </xdr:from>
    <xdr:to>
      <xdr:col>4</xdr:col>
      <xdr:colOff>981075</xdr:colOff>
      <xdr:row>88</xdr:row>
      <xdr:rowOff>28575</xdr:rowOff>
    </xdr:to>
    <xdr:graphicFrame>
      <xdr:nvGraphicFramePr>
        <xdr:cNvPr id="2" name="Диаграмма 20"/>
        <xdr:cNvGraphicFramePr/>
      </xdr:nvGraphicFramePr>
      <xdr:xfrm>
        <a:off x="0" y="13906500"/>
        <a:ext cx="61341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981075</xdr:colOff>
      <xdr:row>89</xdr:row>
      <xdr:rowOff>28575</xdr:rowOff>
    </xdr:from>
    <xdr:to>
      <xdr:col>8</xdr:col>
      <xdr:colOff>1038225</xdr:colOff>
      <xdr:row>103</xdr:row>
      <xdr:rowOff>95250</xdr:rowOff>
    </xdr:to>
    <xdr:graphicFrame>
      <xdr:nvGraphicFramePr>
        <xdr:cNvPr id="3" name="Диаграмма 21"/>
        <xdr:cNvGraphicFramePr/>
      </xdr:nvGraphicFramePr>
      <xdr:xfrm>
        <a:off x="4133850" y="17840325"/>
        <a:ext cx="542925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</xdr:row>
      <xdr:rowOff>38100</xdr:rowOff>
    </xdr:from>
    <xdr:to>
      <xdr:col>14</xdr:col>
      <xdr:colOff>323850</xdr:colOff>
      <xdr:row>17</xdr:row>
      <xdr:rowOff>142875</xdr:rowOff>
    </xdr:to>
    <xdr:graphicFrame>
      <xdr:nvGraphicFramePr>
        <xdr:cNvPr id="4" name="Диаграмма 613"/>
        <xdr:cNvGraphicFramePr/>
      </xdr:nvGraphicFramePr>
      <xdr:xfrm>
        <a:off x="8524875" y="295275"/>
        <a:ext cx="872490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1</xdr:row>
      <xdr:rowOff>285750</xdr:rowOff>
    </xdr:from>
    <xdr:to>
      <xdr:col>15</xdr:col>
      <xdr:colOff>638175</xdr:colOff>
      <xdr:row>14</xdr:row>
      <xdr:rowOff>123825</xdr:rowOff>
    </xdr:to>
    <xdr:graphicFrame>
      <xdr:nvGraphicFramePr>
        <xdr:cNvPr id="1" name="Диаграмма 5"/>
        <xdr:cNvGraphicFramePr/>
      </xdr:nvGraphicFramePr>
      <xdr:xfrm>
        <a:off x="6238875" y="485775"/>
        <a:ext cx="95535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6257925" y="3133725"/>
        <a:ext cx="81629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</xdr:colOff>
      <xdr:row>0</xdr:row>
      <xdr:rowOff>9525</xdr:rowOff>
    </xdr:from>
    <xdr:to>
      <xdr:col>12</xdr:col>
      <xdr:colOff>228600</xdr:colOff>
      <xdr:row>19</xdr:row>
      <xdr:rowOff>0</xdr:rowOff>
    </xdr:to>
    <xdr:graphicFrame>
      <xdr:nvGraphicFramePr>
        <xdr:cNvPr id="6" name="Диаграмма 986"/>
        <xdr:cNvGraphicFramePr/>
      </xdr:nvGraphicFramePr>
      <xdr:xfrm>
        <a:off x="6457950" y="9525"/>
        <a:ext cx="642937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85725</xdr:rowOff>
    </xdr:from>
    <xdr:to>
      <xdr:col>7</xdr:col>
      <xdr:colOff>57150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15125"/>
        <a:ext cx="77438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38</xdr:row>
      <xdr:rowOff>142875</xdr:rowOff>
    </xdr:from>
    <xdr:to>
      <xdr:col>12</xdr:col>
      <xdr:colOff>19050</xdr:colOff>
      <xdr:row>67</xdr:row>
      <xdr:rowOff>9525</xdr:rowOff>
    </xdr:to>
    <xdr:graphicFrame>
      <xdr:nvGraphicFramePr>
        <xdr:cNvPr id="4" name="Диаграмма 9"/>
        <xdr:cNvGraphicFramePr/>
      </xdr:nvGraphicFramePr>
      <xdr:xfrm>
        <a:off x="7400925" y="6772275"/>
        <a:ext cx="7496175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73225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43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536025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963525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620875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364075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4135100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847725</xdr:colOff>
      <xdr:row>17</xdr:row>
      <xdr:rowOff>9525</xdr:rowOff>
    </xdr:to>
    <xdr:graphicFrame>
      <xdr:nvGraphicFramePr>
        <xdr:cNvPr id="7" name="Диаграмма 7"/>
        <xdr:cNvGraphicFramePr/>
      </xdr:nvGraphicFramePr>
      <xdr:xfrm>
        <a:off x="5448300" y="0"/>
        <a:ext cx="6162675" cy="4419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5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14" customWidth="1"/>
    <col min="2" max="3" width="16.28125" style="14" hidden="1" customWidth="1" outlineLevel="1"/>
    <col min="4" max="4" width="16.28125" style="14" customWidth="1" collapsed="1"/>
    <col min="5" max="5" width="16.28125" style="14" customWidth="1"/>
    <col min="6" max="6" width="12.8515625" style="14" customWidth="1"/>
    <col min="7" max="8" width="12.8515625" style="14" customWidth="1" outlineLevel="1"/>
    <col min="9" max="9" width="3.8515625" style="14" customWidth="1"/>
    <col min="10" max="10" width="32.28125" style="14" customWidth="1"/>
    <col min="11" max="12" width="12.7109375" style="14" customWidth="1"/>
    <col min="13" max="18" width="9.28125" style="14" customWidth="1"/>
    <col min="19" max="16384" width="9.140625" style="14" customWidth="1"/>
  </cols>
  <sheetData>
    <row r="1" spans="1:12" ht="45" customHeight="1" thickBot="1">
      <c r="A1" s="48" t="s">
        <v>7</v>
      </c>
      <c r="B1" s="35">
        <v>41455</v>
      </c>
      <c r="C1" s="35">
        <v>41639</v>
      </c>
      <c r="D1" s="35">
        <v>41729</v>
      </c>
      <c r="E1" s="35">
        <v>41820</v>
      </c>
      <c r="F1" s="47" t="s">
        <v>6</v>
      </c>
      <c r="G1" s="47" t="s">
        <v>150</v>
      </c>
      <c r="H1" s="47" t="s">
        <v>5</v>
      </c>
      <c r="J1" s="48" t="s">
        <v>7</v>
      </c>
      <c r="K1" s="47" t="s">
        <v>6</v>
      </c>
      <c r="L1" s="47" t="s">
        <v>4</v>
      </c>
    </row>
    <row r="2" spans="1:12" s="17" customFormat="1" ht="18.75" customHeight="1">
      <c r="A2" s="219" t="s">
        <v>8</v>
      </c>
      <c r="B2" s="168">
        <v>866.47</v>
      </c>
      <c r="C2" s="168">
        <v>910.04</v>
      </c>
      <c r="D2" s="168">
        <v>1019.72</v>
      </c>
      <c r="E2" s="168">
        <v>1226.69</v>
      </c>
      <c r="F2" s="69">
        <f aca="true" t="shared" si="0" ref="F2:F14">E2/D2-1</f>
        <v>0.20296748126936803</v>
      </c>
      <c r="G2" s="69">
        <f aca="true" t="shared" si="1" ref="G2:G14">E2/C2-1</f>
        <v>0.34795173838512605</v>
      </c>
      <c r="H2" s="69">
        <f aca="true" t="shared" si="2" ref="H2:H14">E2/B2-1</f>
        <v>0.4157328009048207</v>
      </c>
      <c r="I2" s="14"/>
      <c r="J2" s="219" t="s">
        <v>20</v>
      </c>
      <c r="K2" s="50">
        <v>-0.02551909261838714</v>
      </c>
      <c r="L2" s="49">
        <v>-0.0005622704062507866</v>
      </c>
    </row>
    <row r="3" spans="1:12" s="17" customFormat="1" ht="18.75" customHeight="1">
      <c r="A3" s="219" t="s">
        <v>9</v>
      </c>
      <c r="B3" s="220">
        <v>309.78</v>
      </c>
      <c r="C3" s="169">
        <v>300.53</v>
      </c>
      <c r="D3" s="169">
        <v>369.18</v>
      </c>
      <c r="E3" s="169">
        <v>443.97</v>
      </c>
      <c r="F3" s="50">
        <f t="shared" si="0"/>
        <v>0.2025841053144808</v>
      </c>
      <c r="G3" s="50">
        <f t="shared" si="1"/>
        <v>0.4772901207866105</v>
      </c>
      <c r="H3" s="50">
        <f t="shared" si="2"/>
        <v>0.43317838466008163</v>
      </c>
      <c r="I3" s="14"/>
      <c r="J3" s="217" t="s">
        <v>19</v>
      </c>
      <c r="K3" s="50">
        <v>0.0015737885516720063</v>
      </c>
      <c r="L3" s="49">
        <v>-0.029091359837523312</v>
      </c>
    </row>
    <row r="4" spans="1:12" ht="18.75" customHeight="1">
      <c r="A4" s="219" t="s">
        <v>10</v>
      </c>
      <c r="B4" s="169">
        <v>1275.44</v>
      </c>
      <c r="C4" s="169">
        <v>1442.73</v>
      </c>
      <c r="D4" s="169">
        <v>1226.1</v>
      </c>
      <c r="E4" s="169">
        <v>1379.75</v>
      </c>
      <c r="F4" s="50">
        <f t="shared" si="0"/>
        <v>0.12531604273713404</v>
      </c>
      <c r="G4" s="50">
        <f t="shared" si="1"/>
        <v>-0.04365335163197548</v>
      </c>
      <c r="H4" s="50">
        <f t="shared" si="2"/>
        <v>0.08178354136611676</v>
      </c>
      <c r="J4" s="217" t="s">
        <v>18</v>
      </c>
      <c r="K4" s="50">
        <v>0.010358647386997655</v>
      </c>
      <c r="L4" s="49">
        <v>0.03772005117278754</v>
      </c>
    </row>
    <row r="5" spans="1:12" ht="18.75" customHeight="1">
      <c r="A5" s="219" t="s">
        <v>11</v>
      </c>
      <c r="B5" s="169">
        <v>1330.46</v>
      </c>
      <c r="C5" s="169">
        <v>1504.08</v>
      </c>
      <c r="D5" s="169">
        <v>1369.29</v>
      </c>
      <c r="E5" s="169">
        <v>1477.32</v>
      </c>
      <c r="F5" s="50">
        <f t="shared" si="0"/>
        <v>0.07889490173739677</v>
      </c>
      <c r="G5" s="50">
        <f t="shared" si="1"/>
        <v>-0.017791606829423934</v>
      </c>
      <c r="H5" s="50">
        <f t="shared" si="2"/>
        <v>0.11038287509583133</v>
      </c>
      <c r="J5" s="219" t="s">
        <v>17</v>
      </c>
      <c r="K5" s="50">
        <v>0.018018145608629244</v>
      </c>
      <c r="L5" s="49">
        <v>-0.0734324004638055</v>
      </c>
    </row>
    <row r="6" spans="1:12" ht="18.75" customHeight="1">
      <c r="A6" s="219" t="s">
        <v>12</v>
      </c>
      <c r="B6" s="169">
        <v>20803.29</v>
      </c>
      <c r="C6" s="169">
        <v>23244.87</v>
      </c>
      <c r="D6" s="169">
        <v>22151.06</v>
      </c>
      <c r="E6" s="169">
        <v>23221.52</v>
      </c>
      <c r="F6" s="50">
        <f t="shared" si="0"/>
        <v>0.04832545259685084</v>
      </c>
      <c r="G6" s="50">
        <f t="shared" si="1"/>
        <v>-0.001004522718345946</v>
      </c>
      <c r="H6" s="50">
        <f t="shared" si="2"/>
        <v>0.11624267123132914</v>
      </c>
      <c r="J6" s="218" t="s">
        <v>16</v>
      </c>
      <c r="K6" s="50">
        <v>0.023951157090376096</v>
      </c>
      <c r="L6" s="49">
        <v>0.021058161241713558</v>
      </c>
    </row>
    <row r="7" spans="1:12" ht="18.75" customHeight="1">
      <c r="A7" s="219" t="s">
        <v>13</v>
      </c>
      <c r="B7" s="169">
        <v>1606.28</v>
      </c>
      <c r="C7" s="169">
        <v>1841.07</v>
      </c>
      <c r="D7" s="169">
        <v>1872.34</v>
      </c>
      <c r="E7" s="169">
        <v>1960.96</v>
      </c>
      <c r="F7" s="50">
        <f t="shared" si="0"/>
        <v>0.0473311471207154</v>
      </c>
      <c r="G7" s="50">
        <f t="shared" si="1"/>
        <v>0.06511974015110789</v>
      </c>
      <c r="H7" s="50">
        <f t="shared" si="2"/>
        <v>0.22080832731528743</v>
      </c>
      <c r="J7" s="218" t="s">
        <v>15</v>
      </c>
      <c r="K7" s="50">
        <v>0.024157481317355733</v>
      </c>
      <c r="L7" s="49">
        <v>0.003936849955506139</v>
      </c>
    </row>
    <row r="8" spans="1:12" ht="18.75" customHeight="1">
      <c r="A8" s="219" t="s">
        <v>14</v>
      </c>
      <c r="B8" s="74">
        <v>7959.22</v>
      </c>
      <c r="C8" s="169">
        <v>9552.16</v>
      </c>
      <c r="D8" s="169">
        <v>9555.91</v>
      </c>
      <c r="E8" s="169">
        <v>9815.17</v>
      </c>
      <c r="F8" s="50">
        <f t="shared" si="0"/>
        <v>0.027130854099714163</v>
      </c>
      <c r="G8" s="50">
        <f t="shared" si="1"/>
        <v>0.02753408653121392</v>
      </c>
      <c r="H8" s="50">
        <f t="shared" si="2"/>
        <v>0.23318239727008416</v>
      </c>
      <c r="J8" s="219" t="s">
        <v>14</v>
      </c>
      <c r="K8" s="50">
        <v>0.027130854099714163</v>
      </c>
      <c r="L8" s="49">
        <v>0.02753408653121392</v>
      </c>
    </row>
    <row r="9" spans="1:12" ht="18.75" customHeight="1">
      <c r="A9" s="218" t="s">
        <v>15</v>
      </c>
      <c r="B9" s="169">
        <v>6215.47</v>
      </c>
      <c r="C9" s="169">
        <v>6731.27</v>
      </c>
      <c r="D9" s="169">
        <v>6598.37</v>
      </c>
      <c r="E9" s="169">
        <v>6757.77</v>
      </c>
      <c r="F9" s="50">
        <f t="shared" si="0"/>
        <v>0.024157481317355733</v>
      </c>
      <c r="G9" s="50">
        <f t="shared" si="1"/>
        <v>0.003936849955506139</v>
      </c>
      <c r="H9" s="50">
        <f t="shared" si="2"/>
        <v>0.08725003901555306</v>
      </c>
      <c r="J9" s="218" t="s">
        <v>13</v>
      </c>
      <c r="K9" s="50">
        <v>0.0473311471207154</v>
      </c>
      <c r="L9" s="49">
        <v>0.06511974015110789</v>
      </c>
    </row>
    <row r="10" spans="1:12" ht="18.75" customHeight="1">
      <c r="A10" s="218" t="s">
        <v>16</v>
      </c>
      <c r="B10" s="169">
        <v>14909.6</v>
      </c>
      <c r="C10" s="169">
        <v>16504.29</v>
      </c>
      <c r="D10" s="169">
        <v>16457.66</v>
      </c>
      <c r="E10" s="169">
        <v>16851.84</v>
      </c>
      <c r="F10" s="50">
        <f t="shared" si="0"/>
        <v>0.023951157090376096</v>
      </c>
      <c r="G10" s="50">
        <f t="shared" si="1"/>
        <v>0.021058161241713558</v>
      </c>
      <c r="H10" s="50">
        <f t="shared" si="2"/>
        <v>0.130267746954982</v>
      </c>
      <c r="J10" s="225" t="s">
        <v>12</v>
      </c>
      <c r="K10" s="50">
        <v>0.04832545259685084</v>
      </c>
      <c r="L10" s="49">
        <v>-0.001004522718345946</v>
      </c>
    </row>
    <row r="11" spans="1:12" ht="18.75" customHeight="1">
      <c r="A11" s="219" t="s">
        <v>17</v>
      </c>
      <c r="B11" s="169">
        <v>13677.32</v>
      </c>
      <c r="C11" s="74">
        <v>16291.31</v>
      </c>
      <c r="D11" s="74">
        <v>14827.83</v>
      </c>
      <c r="E11" s="74">
        <v>15095</v>
      </c>
      <c r="F11" s="50">
        <f t="shared" si="0"/>
        <v>0.018018145608629244</v>
      </c>
      <c r="G11" s="50">
        <f t="shared" si="1"/>
        <v>-0.0734324004638055</v>
      </c>
      <c r="H11" s="50">
        <f t="shared" si="2"/>
        <v>0.10365188501841005</v>
      </c>
      <c r="J11" s="226" t="s">
        <v>11</v>
      </c>
      <c r="K11" s="224">
        <v>0.07889490173739677</v>
      </c>
      <c r="L11" s="49">
        <v>-0.017791606829423934</v>
      </c>
    </row>
    <row r="12" spans="1:12" ht="18.75" customHeight="1">
      <c r="A12" s="217" t="s">
        <v>18</v>
      </c>
      <c r="B12" s="169">
        <v>3738.91</v>
      </c>
      <c r="C12" s="169">
        <v>4275.71</v>
      </c>
      <c r="D12" s="169">
        <v>4391.5</v>
      </c>
      <c r="E12" s="169">
        <v>4436.99</v>
      </c>
      <c r="F12" s="50">
        <f t="shared" si="0"/>
        <v>0.010358647386997655</v>
      </c>
      <c r="G12" s="50">
        <f t="shared" si="1"/>
        <v>0.03772005117278754</v>
      </c>
      <c r="H12" s="50">
        <f t="shared" si="2"/>
        <v>0.18670682097188762</v>
      </c>
      <c r="J12" s="227" t="s">
        <v>10</v>
      </c>
      <c r="K12" s="50">
        <v>0.12531604273713404</v>
      </c>
      <c r="L12" s="49">
        <v>-0.04365335163197548</v>
      </c>
    </row>
    <row r="13" spans="1:12" ht="18.75" customHeight="1">
      <c r="A13" s="217" t="s">
        <v>19</v>
      </c>
      <c r="B13" s="169">
        <v>1979.21</v>
      </c>
      <c r="C13" s="169">
        <v>2097.53</v>
      </c>
      <c r="D13" s="169">
        <v>2033.31</v>
      </c>
      <c r="E13" s="169">
        <v>2036.51</v>
      </c>
      <c r="F13" s="50">
        <f t="shared" si="0"/>
        <v>0.0015737885516720063</v>
      </c>
      <c r="G13" s="50">
        <f t="shared" si="1"/>
        <v>-0.029091359837523312</v>
      </c>
      <c r="H13" s="50">
        <f t="shared" si="2"/>
        <v>0.02895094507404461</v>
      </c>
      <c r="J13" s="221" t="s">
        <v>9</v>
      </c>
      <c r="K13" s="224">
        <v>0.2025841053144808</v>
      </c>
      <c r="L13" s="49">
        <v>0.4772901207866105</v>
      </c>
    </row>
    <row r="14" spans="1:12" ht="18.75" customHeight="1" thickBot="1">
      <c r="A14" s="286" t="s">
        <v>20</v>
      </c>
      <c r="B14" s="223">
        <v>2245.64</v>
      </c>
      <c r="C14" s="222">
        <v>2400.98</v>
      </c>
      <c r="D14" s="222">
        <v>2462.47</v>
      </c>
      <c r="E14" s="170">
        <v>2399.63</v>
      </c>
      <c r="F14" s="52">
        <f t="shared" si="0"/>
        <v>-0.02551909261838714</v>
      </c>
      <c r="G14" s="52">
        <f t="shared" si="1"/>
        <v>-0.0005622704062507866</v>
      </c>
      <c r="H14" s="52">
        <f t="shared" si="2"/>
        <v>0.06857287900108666</v>
      </c>
      <c r="J14" s="228" t="s">
        <v>8</v>
      </c>
      <c r="K14" s="52">
        <v>0.20296748126936803</v>
      </c>
      <c r="L14" s="51">
        <v>0.34795173838512605</v>
      </c>
    </row>
    <row r="15" s="322" customFormat="1" ht="12">
      <c r="A15" s="321" t="s">
        <v>2</v>
      </c>
    </row>
  </sheetData>
  <sheetProtection/>
  <hyperlinks>
    <hyperlink ref="A15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N21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38.8515625" style="0" customWidth="1"/>
    <col min="2" max="4" width="13.57421875" style="0" customWidth="1"/>
    <col min="5" max="5" width="2.140625" style="0" customWidth="1"/>
    <col min="6" max="6" width="40.7109375" style="0" customWidth="1"/>
    <col min="7" max="14" width="13.00390625" style="0" customWidth="1"/>
    <col min="15" max="15" width="8.8515625" style="11" customWidth="1"/>
    <col min="16" max="17" width="11.8515625" style="11" customWidth="1"/>
    <col min="18" max="28" width="9.140625" style="11" customWidth="1"/>
    <col min="29" max="29" width="16.8515625" style="11" customWidth="1"/>
    <col min="30" max="16384" width="9.140625" style="11" customWidth="1"/>
  </cols>
  <sheetData>
    <row r="1" spans="1:14" ht="47.25" customHeight="1" thickBot="1">
      <c r="A1" s="180" t="s">
        <v>132</v>
      </c>
      <c r="B1" s="48" t="s">
        <v>91</v>
      </c>
      <c r="C1" s="48" t="s">
        <v>149</v>
      </c>
      <c r="D1" s="127" t="s">
        <v>86</v>
      </c>
      <c r="E1" s="104"/>
      <c r="F1" s="180" t="s">
        <v>132</v>
      </c>
      <c r="G1" s="48" t="s">
        <v>91</v>
      </c>
      <c r="H1" s="48" t="s">
        <v>149</v>
      </c>
      <c r="I1" s="45"/>
      <c r="J1" s="11"/>
      <c r="K1" s="11"/>
      <c r="L1" s="11"/>
      <c r="M1" s="11"/>
      <c r="N1" s="11"/>
    </row>
    <row r="2" spans="1:14" ht="18.75" customHeight="1">
      <c r="A2" s="83" t="s">
        <v>135</v>
      </c>
      <c r="B2" s="313">
        <v>0.20296748126936803</v>
      </c>
      <c r="C2" s="313">
        <v>0.34795173838512583</v>
      </c>
      <c r="D2" s="313">
        <v>0.41573280090482045</v>
      </c>
      <c r="E2" s="105"/>
      <c r="F2" s="256" t="s">
        <v>143</v>
      </c>
      <c r="G2" s="313">
        <v>-0.03685475113218095</v>
      </c>
      <c r="H2" s="313">
        <v>-0.058400644586970585</v>
      </c>
      <c r="I2" s="45"/>
      <c r="J2" s="11"/>
      <c r="K2" s="11"/>
      <c r="L2" s="11"/>
      <c r="M2" s="11"/>
      <c r="N2" s="11"/>
    </row>
    <row r="3" spans="1:14" ht="18.75" customHeight="1">
      <c r="A3" s="83" t="s">
        <v>136</v>
      </c>
      <c r="B3" s="314">
        <v>0.2025841053144808</v>
      </c>
      <c r="C3" s="314">
        <v>0.4772901207866105</v>
      </c>
      <c r="D3" s="314">
        <v>0.43317838466008163</v>
      </c>
      <c r="E3" s="105"/>
      <c r="F3" s="258" t="s">
        <v>142</v>
      </c>
      <c r="G3" s="314">
        <v>0.017758268134271244</v>
      </c>
      <c r="H3" s="314">
        <v>0.07614190829650669</v>
      </c>
      <c r="I3" s="45"/>
      <c r="J3" s="11"/>
      <c r="K3" s="11"/>
      <c r="L3" s="11"/>
      <c r="M3" s="11"/>
      <c r="N3" s="11"/>
    </row>
    <row r="4" spans="1:14" ht="18.75" customHeight="1">
      <c r="A4" s="83" t="s">
        <v>137</v>
      </c>
      <c r="B4" s="314">
        <v>0.1023843782737428</v>
      </c>
      <c r="C4" s="314">
        <v>0.6292522041184905</v>
      </c>
      <c r="D4" s="314">
        <v>0.6247521711092094</v>
      </c>
      <c r="E4" s="105"/>
      <c r="F4" s="256" t="s">
        <v>141</v>
      </c>
      <c r="G4" s="314">
        <v>0.04402773239010105</v>
      </c>
      <c r="H4" s="314">
        <v>0.09636406298830114</v>
      </c>
      <c r="I4" s="60"/>
      <c r="J4" s="61"/>
      <c r="K4" s="12"/>
      <c r="L4" s="11"/>
      <c r="M4" s="11"/>
      <c r="N4" s="11"/>
    </row>
    <row r="5" spans="1:14" ht="18.75" customHeight="1">
      <c r="A5" s="83" t="s">
        <v>138</v>
      </c>
      <c r="B5" s="315">
        <v>0.10199352094506087</v>
      </c>
      <c r="C5" s="316">
        <v>0.5427720469360184</v>
      </c>
      <c r="D5" s="316">
        <v>0.6046901662779576</v>
      </c>
      <c r="E5" s="105"/>
      <c r="F5" s="256" t="s">
        <v>114</v>
      </c>
      <c r="G5" s="314">
        <v>0.04905722708615293</v>
      </c>
      <c r="H5" s="314">
        <v>0.06611662905431803</v>
      </c>
      <c r="I5" s="60"/>
      <c r="J5" s="61"/>
      <c r="K5" s="12"/>
      <c r="L5" s="11"/>
      <c r="M5" s="11"/>
      <c r="N5" s="11"/>
    </row>
    <row r="6" spans="1:14" ht="18.75" customHeight="1">
      <c r="A6" s="83" t="s">
        <v>33</v>
      </c>
      <c r="B6" s="317">
        <v>0.10175318525852146</v>
      </c>
      <c r="C6" s="317">
        <v>0.17638247048002365</v>
      </c>
      <c r="D6" s="317">
        <v>0.2201519510097798</v>
      </c>
      <c r="E6" s="105"/>
      <c r="F6" s="257" t="s">
        <v>140</v>
      </c>
      <c r="G6" s="314">
        <v>0.052389537658167847</v>
      </c>
      <c r="H6" s="314">
        <v>0.08063145884101997</v>
      </c>
      <c r="I6" s="45"/>
      <c r="J6" s="11"/>
      <c r="K6" s="11"/>
      <c r="L6" s="11"/>
      <c r="M6" s="11"/>
      <c r="N6" s="11"/>
    </row>
    <row r="7" spans="1:14" ht="18.75" customHeight="1">
      <c r="A7" s="83" t="s">
        <v>144</v>
      </c>
      <c r="B7" s="314">
        <v>0.08802074441133856</v>
      </c>
      <c r="C7" s="314">
        <v>0.6628830537160308</v>
      </c>
      <c r="D7" s="314">
        <v>0.6656185523780347</v>
      </c>
      <c r="E7" s="105"/>
      <c r="F7" s="256" t="s">
        <v>103</v>
      </c>
      <c r="G7" s="315">
        <v>0.056521241011412565</v>
      </c>
      <c r="H7" s="316">
        <v>0.13161210525019595</v>
      </c>
      <c r="I7" s="45"/>
      <c r="J7" s="11"/>
      <c r="K7" s="11"/>
      <c r="L7" s="11"/>
      <c r="M7" s="11"/>
      <c r="N7" s="11"/>
    </row>
    <row r="8" spans="1:14" ht="18.75" customHeight="1">
      <c r="A8" s="83" t="s">
        <v>115</v>
      </c>
      <c r="B8" s="314">
        <v>0.0860311323153331</v>
      </c>
      <c r="C8" s="314">
        <v>0.13275574987121708</v>
      </c>
      <c r="D8" s="314">
        <v>0.1726678959814758</v>
      </c>
      <c r="E8" s="105"/>
      <c r="F8" s="256" t="s">
        <v>139</v>
      </c>
      <c r="G8" s="320">
        <v>0.08297653999999999</v>
      </c>
      <c r="H8" s="314">
        <v>0.11566972169532641</v>
      </c>
      <c r="I8" s="45"/>
      <c r="J8" s="11"/>
      <c r="K8" s="11"/>
      <c r="L8" s="11"/>
      <c r="M8" s="11"/>
      <c r="N8" s="11"/>
    </row>
    <row r="9" spans="1:14" ht="18.75" customHeight="1">
      <c r="A9" s="83" t="s">
        <v>139</v>
      </c>
      <c r="B9" s="314">
        <v>0.08297653999999999</v>
      </c>
      <c r="C9" s="314">
        <v>0.11566972169532641</v>
      </c>
      <c r="D9" s="314">
        <v>0.11896854837220783</v>
      </c>
      <c r="E9" s="105"/>
      <c r="F9" s="256" t="s">
        <v>115</v>
      </c>
      <c r="G9" s="314">
        <v>0.0860311323153331</v>
      </c>
      <c r="H9" s="314">
        <v>0.13275574987121708</v>
      </c>
      <c r="I9" s="45"/>
      <c r="J9" s="11"/>
      <c r="K9" s="11"/>
      <c r="L9" s="11"/>
      <c r="M9" s="11"/>
      <c r="N9" s="11"/>
    </row>
    <row r="10" spans="1:14" ht="18.75" customHeight="1">
      <c r="A10" s="83" t="s">
        <v>103</v>
      </c>
      <c r="B10" s="316">
        <v>0.056521241011412565</v>
      </c>
      <c r="C10" s="314">
        <v>0.13161210525019595</v>
      </c>
      <c r="D10" s="314">
        <v>0.1611647924138493</v>
      </c>
      <c r="E10" s="105"/>
      <c r="F10" s="259" t="s">
        <v>144</v>
      </c>
      <c r="G10" s="314">
        <v>0.08802074441133856</v>
      </c>
      <c r="H10" s="314">
        <v>0.6628830537160308</v>
      </c>
      <c r="I10" s="45"/>
      <c r="J10" s="45"/>
      <c r="K10" s="45"/>
      <c r="N10" s="11"/>
    </row>
    <row r="11" spans="1:14" ht="18.75" customHeight="1">
      <c r="A11" s="83" t="s">
        <v>140</v>
      </c>
      <c r="B11" s="317">
        <v>0.052389537658167847</v>
      </c>
      <c r="C11" s="317">
        <v>0.08063145884101997</v>
      </c>
      <c r="D11" s="317">
        <v>0.1329848630630186</v>
      </c>
      <c r="E11" s="105"/>
      <c r="F11" s="256" t="s">
        <v>33</v>
      </c>
      <c r="G11" s="316">
        <v>0.10175318525852146</v>
      </c>
      <c r="H11" s="314">
        <v>0.17638247048002365</v>
      </c>
      <c r="I11" s="45"/>
      <c r="J11" s="11"/>
      <c r="K11" s="11"/>
      <c r="L11" s="11"/>
      <c r="M11" s="11"/>
      <c r="N11" s="11"/>
    </row>
    <row r="12" spans="1:14" ht="18.75" customHeight="1">
      <c r="A12" s="83" t="s">
        <v>114</v>
      </c>
      <c r="B12" s="314">
        <v>0.04905722708615293</v>
      </c>
      <c r="C12" s="314">
        <v>0.06611662905431803</v>
      </c>
      <c r="D12" s="314">
        <v>0.08819937905861441</v>
      </c>
      <c r="E12" s="105"/>
      <c r="F12" s="256" t="s">
        <v>138</v>
      </c>
      <c r="G12" s="314">
        <v>0.10199352094506087</v>
      </c>
      <c r="H12" s="314">
        <v>0.5427720469360184</v>
      </c>
      <c r="I12" s="45"/>
      <c r="J12" s="11"/>
      <c r="K12" s="12"/>
      <c r="L12" s="11"/>
      <c r="M12" s="11"/>
      <c r="N12" s="11"/>
    </row>
    <row r="13" spans="1:14" ht="18.75" customHeight="1">
      <c r="A13" s="83" t="s">
        <v>141</v>
      </c>
      <c r="B13" s="314">
        <v>0.04402773239010105</v>
      </c>
      <c r="C13" s="314">
        <v>0.09636406298830114</v>
      </c>
      <c r="D13" s="314">
        <v>0.20767026172377623</v>
      </c>
      <c r="F13" s="256" t="s">
        <v>137</v>
      </c>
      <c r="G13" s="316">
        <v>0.1023843782737428</v>
      </c>
      <c r="H13" s="314">
        <v>0.6292522041184905</v>
      </c>
      <c r="I13" s="45"/>
      <c r="M13" s="11"/>
      <c r="N13" s="11"/>
    </row>
    <row r="14" spans="1:14" ht="18.75" customHeight="1">
      <c r="A14" s="83" t="s">
        <v>142</v>
      </c>
      <c r="B14" s="317">
        <v>0.017758268134271244</v>
      </c>
      <c r="C14" s="317">
        <v>0.07614190829650669</v>
      </c>
      <c r="D14" s="317">
        <v>0.14236531082536574</v>
      </c>
      <c r="F14" s="256" t="s">
        <v>136</v>
      </c>
      <c r="G14" s="320">
        <v>0.2025841053144808</v>
      </c>
      <c r="H14" s="314">
        <v>0.4772901207866105</v>
      </c>
      <c r="I14" s="45"/>
      <c r="M14" s="11"/>
      <c r="N14" s="11"/>
    </row>
    <row r="15" spans="1:14" ht="18.75" customHeight="1">
      <c r="A15" s="83" t="s">
        <v>143</v>
      </c>
      <c r="B15" s="318">
        <v>-0.03685475113218095</v>
      </c>
      <c r="C15" s="314">
        <v>-0.058400644586970585</v>
      </c>
      <c r="D15" s="314">
        <v>-0.06291799215749727</v>
      </c>
      <c r="F15" s="256" t="s">
        <v>135</v>
      </c>
      <c r="G15" s="314">
        <v>0.20296748126936803</v>
      </c>
      <c r="H15" s="314">
        <v>0.34795173838512583</v>
      </c>
      <c r="I15" s="45"/>
      <c r="M15" s="11"/>
      <c r="N15" s="11"/>
    </row>
    <row r="16" spans="1:14" ht="18.75" customHeight="1" outlineLevel="1">
      <c r="A16" s="83" t="s">
        <v>34</v>
      </c>
      <c r="B16" s="214" t="s">
        <v>134</v>
      </c>
      <c r="C16" s="214" t="s">
        <v>134</v>
      </c>
      <c r="D16" s="214" t="s">
        <v>134</v>
      </c>
      <c r="F16" s="258" t="s">
        <v>34</v>
      </c>
      <c r="G16" s="214" t="s">
        <v>134</v>
      </c>
      <c r="H16" s="214" t="s">
        <v>134</v>
      </c>
      <c r="I16" s="45"/>
      <c r="M16" s="11"/>
      <c r="N16" s="11"/>
    </row>
    <row r="17" spans="1:14" ht="18.75" customHeight="1" outlineLevel="1" thickBot="1">
      <c r="A17" s="319" t="s">
        <v>36</v>
      </c>
      <c r="B17" s="215" t="s">
        <v>134</v>
      </c>
      <c r="C17" s="215" t="s">
        <v>134</v>
      </c>
      <c r="D17" s="215" t="s">
        <v>134</v>
      </c>
      <c r="F17" s="319" t="s">
        <v>36</v>
      </c>
      <c r="G17" s="214" t="s">
        <v>134</v>
      </c>
      <c r="H17" s="214" t="s">
        <v>134</v>
      </c>
      <c r="I17" s="45"/>
      <c r="M17" s="11"/>
      <c r="N17" s="11"/>
    </row>
    <row r="18" spans="1:11" ht="12.75" outlineLevel="1">
      <c r="A18" s="63" t="s">
        <v>133</v>
      </c>
      <c r="B18" s="63"/>
      <c r="C18" s="192"/>
      <c r="D18" s="192"/>
      <c r="E18" s="62"/>
      <c r="F18" s="45"/>
      <c r="G18" s="45"/>
      <c r="H18" s="45"/>
      <c r="I18" s="45"/>
      <c r="J18" s="45"/>
      <c r="K18" s="45"/>
    </row>
    <row r="19" spans="6:14" ht="12.75">
      <c r="F19" s="11"/>
      <c r="G19" s="11"/>
      <c r="H19" s="11"/>
      <c r="I19" s="45"/>
      <c r="J19" s="45"/>
      <c r="N19" s="11"/>
    </row>
    <row r="20" spans="6:14" ht="12.75">
      <c r="F20" s="11"/>
      <c r="G20" s="11"/>
      <c r="H20" s="11"/>
      <c r="N20" s="11"/>
    </row>
    <row r="21" spans="6:8" ht="12.75">
      <c r="F21" s="11"/>
      <c r="G21" s="11"/>
      <c r="H21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26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15.8515625" style="6" customWidth="1"/>
    <col min="2" max="3" width="17.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36" customHeight="1" thickBot="1">
      <c r="A1" s="34"/>
      <c r="B1" s="34" t="s">
        <v>21</v>
      </c>
      <c r="C1" s="34" t="s">
        <v>22</v>
      </c>
      <c r="D1" s="104"/>
    </row>
    <row r="2" spans="1:5" ht="13.5" customHeight="1">
      <c r="A2" s="33">
        <v>39629</v>
      </c>
      <c r="B2" s="1">
        <v>394</v>
      </c>
      <c r="C2" s="3">
        <v>2.8</v>
      </c>
      <c r="D2" s="3"/>
      <c r="E2" s="65"/>
    </row>
    <row r="3" spans="1:5" ht="13.5" customHeight="1" hidden="1" outlineLevel="1">
      <c r="A3" s="33">
        <v>39721</v>
      </c>
      <c r="B3" s="1">
        <v>404</v>
      </c>
      <c r="C3" s="4">
        <v>2.87</v>
      </c>
      <c r="D3" s="4"/>
      <c r="E3" s="65"/>
    </row>
    <row r="4" spans="1:5" ht="13.5" customHeight="1" hidden="1" outlineLevel="1">
      <c r="A4" s="33">
        <v>39813</v>
      </c>
      <c r="B4" s="1">
        <v>409</v>
      </c>
      <c r="C4" s="4">
        <v>3.04</v>
      </c>
      <c r="D4" s="4"/>
      <c r="E4" s="65"/>
    </row>
    <row r="5" spans="1:5" ht="13.5" customHeight="1" hidden="1" outlineLevel="1">
      <c r="A5" s="33">
        <v>39903</v>
      </c>
      <c r="B5" s="1">
        <v>409</v>
      </c>
      <c r="C5" s="4">
        <v>3.09</v>
      </c>
      <c r="D5" s="4"/>
      <c r="E5" s="65"/>
    </row>
    <row r="6" spans="1:5" ht="13.5" customHeight="1" collapsed="1">
      <c r="A6" s="33">
        <v>39994</v>
      </c>
      <c r="B6" s="1">
        <v>397</v>
      </c>
      <c r="C6" s="4">
        <v>3.17</v>
      </c>
      <c r="D6" s="4"/>
      <c r="E6" s="65"/>
    </row>
    <row r="7" spans="1:5" ht="13.5" customHeight="1" hidden="1" outlineLevel="1">
      <c r="A7" s="33">
        <v>40086</v>
      </c>
      <c r="B7" s="1">
        <v>391</v>
      </c>
      <c r="C7" s="4">
        <v>3.2</v>
      </c>
      <c r="D7" s="4"/>
      <c r="E7" s="65"/>
    </row>
    <row r="8" spans="1:5" ht="13.5" customHeight="1" hidden="1" outlineLevel="1">
      <c r="A8" s="33">
        <v>40178</v>
      </c>
      <c r="B8" s="1">
        <v>380</v>
      </c>
      <c r="C8" s="4">
        <v>3.16</v>
      </c>
      <c r="D8" s="4"/>
      <c r="E8" s="65"/>
    </row>
    <row r="9" spans="1:5" ht="13.5" customHeight="1" hidden="1" outlineLevel="1">
      <c r="A9" s="33">
        <v>40268</v>
      </c>
      <c r="B9" s="1">
        <v>366</v>
      </c>
      <c r="C9" s="4">
        <v>3.29</v>
      </c>
      <c r="D9" s="4"/>
      <c r="E9" s="65"/>
    </row>
    <row r="10" spans="1:5" ht="13.5" customHeight="1" collapsed="1">
      <c r="A10" s="33">
        <v>40359</v>
      </c>
      <c r="B10" s="42">
        <v>357</v>
      </c>
      <c r="C10" s="43">
        <v>3.48</v>
      </c>
      <c r="D10" s="43"/>
      <c r="E10" s="65"/>
    </row>
    <row r="11" spans="1:6" ht="13.5" customHeight="1" hidden="1" outlineLevel="1">
      <c r="A11" s="33">
        <v>40451</v>
      </c>
      <c r="B11" s="1">
        <v>348</v>
      </c>
      <c r="C11" s="43">
        <v>3.64</v>
      </c>
      <c r="D11" s="43"/>
      <c r="E11" s="65"/>
      <c r="F11" s="65">
        <f>C11*B11</f>
        <v>1266.72</v>
      </c>
    </row>
    <row r="12" spans="1:7" ht="13.5" customHeight="1" hidden="1" outlineLevel="1">
      <c r="A12" s="33">
        <v>40543</v>
      </c>
      <c r="B12" s="1">
        <v>339</v>
      </c>
      <c r="C12" s="4">
        <v>3.62</v>
      </c>
      <c r="D12" s="4"/>
      <c r="E12" s="65"/>
      <c r="F12" s="65"/>
      <c r="G12" s="65"/>
    </row>
    <row r="13" spans="1:7" ht="13.5" customHeight="1" hidden="1" outlineLevel="1">
      <c r="A13" s="33">
        <v>40633</v>
      </c>
      <c r="B13" s="1">
        <v>344</v>
      </c>
      <c r="C13" s="4">
        <f>1328/B13</f>
        <v>3.86046511627907</v>
      </c>
      <c r="D13" s="4"/>
      <c r="E13" s="65"/>
      <c r="G13" s="65"/>
    </row>
    <row r="14" spans="1:7" ht="13.5" customHeight="1" collapsed="1">
      <c r="A14" s="33">
        <v>40724</v>
      </c>
      <c r="B14" s="1">
        <v>347</v>
      </c>
      <c r="C14" s="4">
        <f>1375/B14</f>
        <v>3.962536023054755</v>
      </c>
      <c r="D14" s="4"/>
      <c r="E14" s="65"/>
      <c r="G14" s="65"/>
    </row>
    <row r="15" spans="1:7" ht="13.5" customHeight="1" hidden="1" outlineLevel="1">
      <c r="A15" s="33">
        <v>40816</v>
      </c>
      <c r="B15" s="65">
        <v>345</v>
      </c>
      <c r="C15" s="73">
        <f>1415/B15</f>
        <v>4.101449275362318</v>
      </c>
      <c r="D15" s="73"/>
      <c r="E15" s="65"/>
      <c r="G15" s="65"/>
    </row>
    <row r="16" spans="1:7" ht="13.5" customHeight="1" hidden="1" outlineLevel="1">
      <c r="A16" s="33">
        <v>40908</v>
      </c>
      <c r="B16" s="65">
        <v>341</v>
      </c>
      <c r="C16" s="4">
        <f>1451/B16</f>
        <v>4.255131964809384</v>
      </c>
      <c r="D16" s="4"/>
      <c r="E16" s="65"/>
      <c r="G16" s="65"/>
    </row>
    <row r="17" spans="1:4" ht="13.5" customHeight="1" hidden="1" outlineLevel="1">
      <c r="A17" s="33">
        <v>40999</v>
      </c>
      <c r="B17" s="65">
        <v>344</v>
      </c>
      <c r="C17" s="4">
        <f>1464/B17</f>
        <v>4.255813953488372</v>
      </c>
      <c r="D17" s="71"/>
    </row>
    <row r="18" spans="1:4" ht="13.5" customHeight="1" collapsed="1">
      <c r="A18" s="33">
        <v>41090</v>
      </c>
      <c r="B18" s="65">
        <v>340</v>
      </c>
      <c r="C18" s="4">
        <f>1497/B18</f>
        <v>4.402941176470589</v>
      </c>
      <c r="D18" s="71"/>
    </row>
    <row r="19" spans="1:4" ht="13.5" customHeight="1" hidden="1" outlineLevel="1">
      <c r="A19" s="33">
        <v>41182</v>
      </c>
      <c r="B19" s="65">
        <v>344</v>
      </c>
      <c r="C19" s="4">
        <f>1518/B19</f>
        <v>4.412790697674419</v>
      </c>
      <c r="D19" s="71"/>
    </row>
    <row r="20" spans="1:4" ht="13.5" customHeight="1" hidden="1" outlineLevel="1">
      <c r="A20" s="33">
        <v>41274</v>
      </c>
      <c r="B20" s="65">
        <v>353</v>
      </c>
      <c r="C20" s="142">
        <f>1544/B20</f>
        <v>4.373937677053824</v>
      </c>
      <c r="D20" s="71"/>
    </row>
    <row r="21" spans="1:4" ht="13.5" customHeight="1" hidden="1" outlineLevel="1">
      <c r="A21" s="33">
        <v>41364</v>
      </c>
      <c r="B21" s="1">
        <v>348</v>
      </c>
      <c r="C21" s="142">
        <f>1570/B21</f>
        <v>4.511494252873563</v>
      </c>
      <c r="D21" s="71"/>
    </row>
    <row r="22" spans="1:4" ht="13.5" customHeight="1" collapsed="1">
      <c r="A22" s="33">
        <v>41455</v>
      </c>
      <c r="B22" s="1">
        <v>345</v>
      </c>
      <c r="C22" s="4">
        <f>1580/B22</f>
        <v>4.579710144927536</v>
      </c>
      <c r="D22" s="71"/>
    </row>
    <row r="23" spans="1:3" ht="13.5" customHeight="1" outlineLevel="1">
      <c r="A23" s="33">
        <v>41547</v>
      </c>
      <c r="B23" s="1">
        <v>347</v>
      </c>
      <c r="C23" s="142">
        <f>1593/B23</f>
        <v>4.590778097982709</v>
      </c>
    </row>
    <row r="24" spans="1:3" ht="13.5" customHeight="1" outlineLevel="1">
      <c r="A24" s="33">
        <v>41639</v>
      </c>
      <c r="B24" s="1">
        <v>347</v>
      </c>
      <c r="C24" s="142">
        <f>1604/B24</f>
        <v>4.622478386167147</v>
      </c>
    </row>
    <row r="25" spans="1:3" ht="13.5" customHeight="1" outlineLevel="1">
      <c r="A25" s="33">
        <v>41729</v>
      </c>
      <c r="B25" s="1">
        <v>343</v>
      </c>
      <c r="C25" s="142">
        <f>1597/B25</f>
        <v>4.65597667638484</v>
      </c>
    </row>
    <row r="26" spans="1:3" ht="13.5" customHeight="1">
      <c r="A26" s="33">
        <v>41820</v>
      </c>
      <c r="B26" s="1">
        <v>340</v>
      </c>
      <c r="C26" s="142">
        <f>1591/B26</f>
        <v>4.679411764705883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28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12.57421875" style="5" customWidth="1"/>
    <col min="2" max="2" width="11.7109375" style="5" customWidth="1"/>
    <col min="3" max="10" width="11.421875" style="5" customWidth="1"/>
    <col min="11" max="11" width="9.140625" style="5" customWidth="1"/>
    <col min="12" max="12" width="10.140625" style="5" bestFit="1" customWidth="1"/>
    <col min="13" max="13" width="10.7109375" style="5" customWidth="1"/>
    <col min="14" max="14" width="12.140625" style="5" bestFit="1" customWidth="1"/>
    <col min="15" max="15" width="27.8515625" style="5" customWidth="1"/>
    <col min="16" max="16" width="9.57421875" style="5" bestFit="1" customWidth="1"/>
    <col min="17" max="16384" width="9.140625" style="5" customWidth="1"/>
  </cols>
  <sheetData>
    <row r="1" spans="1:10" ht="22.5" customHeight="1" outlineLevel="1" thickBot="1">
      <c r="A1" s="260" t="s">
        <v>23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7.25" customHeight="1" outlineLevel="1">
      <c r="A2" s="261"/>
      <c r="B2" s="263" t="s">
        <v>24</v>
      </c>
      <c r="C2" s="263" t="s">
        <v>25</v>
      </c>
      <c r="D2" s="263"/>
      <c r="E2" s="263"/>
      <c r="F2" s="263"/>
      <c r="G2" s="263"/>
      <c r="H2" s="263" t="s">
        <v>26</v>
      </c>
      <c r="I2" s="263"/>
      <c r="J2" s="265"/>
    </row>
    <row r="3" spans="1:10" ht="17.25" customHeight="1" outlineLevel="1" thickBot="1">
      <c r="A3" s="262"/>
      <c r="B3" s="264"/>
      <c r="C3" s="229" t="s">
        <v>27</v>
      </c>
      <c r="D3" s="229" t="s">
        <v>1</v>
      </c>
      <c r="E3" s="229" t="s">
        <v>28</v>
      </c>
      <c r="F3" s="229" t="s">
        <v>29</v>
      </c>
      <c r="G3" s="229" t="s">
        <v>30</v>
      </c>
      <c r="H3" s="229" t="s">
        <v>1</v>
      </c>
      <c r="I3" s="229" t="s">
        <v>29</v>
      </c>
      <c r="J3" s="230" t="s">
        <v>30</v>
      </c>
    </row>
    <row r="4" spans="1:12" ht="18" customHeight="1" outlineLevel="1">
      <c r="A4" s="135">
        <v>41455</v>
      </c>
      <c r="B4" s="120">
        <v>1204</v>
      </c>
      <c r="C4" s="137">
        <v>42</v>
      </c>
      <c r="D4" s="137">
        <v>37</v>
      </c>
      <c r="E4" s="138">
        <v>11</v>
      </c>
      <c r="F4" s="138">
        <v>47</v>
      </c>
      <c r="G4" s="137">
        <v>828</v>
      </c>
      <c r="H4" s="138">
        <v>2</v>
      </c>
      <c r="I4" s="138">
        <v>100</v>
      </c>
      <c r="J4" s="139">
        <v>137</v>
      </c>
      <c r="L4" s="164"/>
    </row>
    <row r="5" spans="1:10" ht="18" customHeight="1" outlineLevel="1">
      <c r="A5" s="135">
        <v>41639</v>
      </c>
      <c r="B5" s="120">
        <v>1250</v>
      </c>
      <c r="C5" s="137">
        <v>38</v>
      </c>
      <c r="D5" s="137">
        <v>35</v>
      </c>
      <c r="E5" s="138">
        <v>11</v>
      </c>
      <c r="F5" s="138">
        <v>43</v>
      </c>
      <c r="G5" s="137">
        <v>861</v>
      </c>
      <c r="H5" s="138">
        <v>2</v>
      </c>
      <c r="I5" s="138">
        <v>90</v>
      </c>
      <c r="J5" s="139">
        <v>170</v>
      </c>
    </row>
    <row r="6" spans="1:10" ht="18" customHeight="1" outlineLevel="1">
      <c r="A6" s="135">
        <v>41729</v>
      </c>
      <c r="B6" s="120">
        <v>1243</v>
      </c>
      <c r="C6" s="137">
        <v>38</v>
      </c>
      <c r="D6" s="137">
        <v>35</v>
      </c>
      <c r="E6" s="138">
        <v>9</v>
      </c>
      <c r="F6" s="138">
        <v>42</v>
      </c>
      <c r="G6" s="137">
        <v>865</v>
      </c>
      <c r="H6" s="138">
        <v>2</v>
      </c>
      <c r="I6" s="138">
        <v>87</v>
      </c>
      <c r="J6" s="139">
        <v>165</v>
      </c>
    </row>
    <row r="7" spans="1:10" ht="18" customHeight="1" outlineLevel="1">
      <c r="A7" s="135">
        <v>41820</v>
      </c>
      <c r="B7" s="120">
        <v>1233</v>
      </c>
      <c r="C7" s="137">
        <v>38</v>
      </c>
      <c r="D7" s="137">
        <v>34</v>
      </c>
      <c r="E7" s="138">
        <v>9</v>
      </c>
      <c r="F7" s="138">
        <v>42</v>
      </c>
      <c r="G7" s="137">
        <v>862</v>
      </c>
      <c r="H7" s="138">
        <v>2</v>
      </c>
      <c r="I7" s="138">
        <v>81</v>
      </c>
      <c r="J7" s="139">
        <v>165</v>
      </c>
    </row>
    <row r="8" spans="1:10" ht="18" customHeight="1" outlineLevel="1">
      <c r="A8" s="268" t="s">
        <v>6</v>
      </c>
      <c r="B8" s="120">
        <v>-10</v>
      </c>
      <c r="C8" s="137">
        <v>0</v>
      </c>
      <c r="D8" s="137">
        <v>-1</v>
      </c>
      <c r="E8" s="137">
        <v>0</v>
      </c>
      <c r="F8" s="137">
        <v>0</v>
      </c>
      <c r="G8" s="137">
        <v>-3</v>
      </c>
      <c r="H8" s="137">
        <v>0</v>
      </c>
      <c r="I8" s="137">
        <v>-6</v>
      </c>
      <c r="J8" s="166">
        <v>0</v>
      </c>
    </row>
    <row r="9" spans="1:10" ht="18" customHeight="1" outlineLevel="1">
      <c r="A9" s="269"/>
      <c r="B9" s="171">
        <v>-0.008045052292839916</v>
      </c>
      <c r="C9" s="172">
        <v>0</v>
      </c>
      <c r="D9" s="172">
        <v>-0.02857142857142858</v>
      </c>
      <c r="E9" s="172">
        <v>0</v>
      </c>
      <c r="F9" s="172">
        <v>0</v>
      </c>
      <c r="G9" s="172">
        <v>-0.003468208092485603</v>
      </c>
      <c r="H9" s="172">
        <v>0</v>
      </c>
      <c r="I9" s="172">
        <v>-0.06896551724137934</v>
      </c>
      <c r="J9" s="173">
        <v>0</v>
      </c>
    </row>
    <row r="10" spans="1:10" ht="18" customHeight="1" outlineLevel="1">
      <c r="A10" s="267" t="s">
        <v>149</v>
      </c>
      <c r="B10" s="120">
        <v>-17</v>
      </c>
      <c r="C10" s="137">
        <v>0</v>
      </c>
      <c r="D10" s="137">
        <v>-1</v>
      </c>
      <c r="E10" s="137">
        <v>-2</v>
      </c>
      <c r="F10" s="137">
        <v>-1</v>
      </c>
      <c r="G10" s="137">
        <v>1</v>
      </c>
      <c r="H10" s="137">
        <v>0</v>
      </c>
      <c r="I10" s="137">
        <v>-9</v>
      </c>
      <c r="J10" s="166">
        <v>-5</v>
      </c>
    </row>
    <row r="11" spans="1:10" ht="18" customHeight="1" outlineLevel="1">
      <c r="A11" s="267"/>
      <c r="B11" s="171">
        <v>-0.013599999999999945</v>
      </c>
      <c r="C11" s="172">
        <v>0</v>
      </c>
      <c r="D11" s="172">
        <v>-0.02857142857142858</v>
      </c>
      <c r="E11" s="172">
        <v>-0.18181818181818177</v>
      </c>
      <c r="F11" s="172">
        <v>-0.023255813953488413</v>
      </c>
      <c r="G11" s="172">
        <v>0.0011614401858304202</v>
      </c>
      <c r="H11" s="172">
        <v>0</v>
      </c>
      <c r="I11" s="172">
        <v>-0.09999999999999998</v>
      </c>
      <c r="J11" s="173">
        <v>-0.02941176470588236</v>
      </c>
    </row>
    <row r="12" spans="1:16" ht="18" customHeight="1" outlineLevel="1">
      <c r="A12" s="268" t="s">
        <v>5</v>
      </c>
      <c r="B12" s="165">
        <v>29</v>
      </c>
      <c r="C12" s="136">
        <v>-4</v>
      </c>
      <c r="D12" s="136">
        <v>-3</v>
      </c>
      <c r="E12" s="136">
        <v>-2</v>
      </c>
      <c r="F12" s="136">
        <v>-5</v>
      </c>
      <c r="G12" s="136">
        <v>34</v>
      </c>
      <c r="H12" s="136">
        <v>0</v>
      </c>
      <c r="I12" s="136">
        <v>-19</v>
      </c>
      <c r="J12" s="167">
        <v>28</v>
      </c>
      <c r="L12" s="164"/>
      <c r="M12" s="231" t="s">
        <v>42</v>
      </c>
      <c r="N12" s="163" t="s">
        <v>43</v>
      </c>
      <c r="O12" s="163" t="s">
        <v>44</v>
      </c>
      <c r="P12" s="163" t="s">
        <v>45</v>
      </c>
    </row>
    <row r="13" spans="1:16" ht="18" customHeight="1" outlineLevel="1" thickBot="1">
      <c r="A13" s="269"/>
      <c r="B13" s="174">
        <v>0.024086378737541603</v>
      </c>
      <c r="C13" s="175">
        <v>-0.09523809523809523</v>
      </c>
      <c r="D13" s="175">
        <v>-0.08108108108108103</v>
      </c>
      <c r="E13" s="175">
        <v>-0.18181818181818177</v>
      </c>
      <c r="F13" s="175">
        <v>-0.1063829787234043</v>
      </c>
      <c r="G13" s="175">
        <v>0.04106280193236711</v>
      </c>
      <c r="H13" s="175">
        <v>0</v>
      </c>
      <c r="I13" s="175">
        <v>-0.18999999999999995</v>
      </c>
      <c r="J13" s="176">
        <v>0.2043795620437956</v>
      </c>
      <c r="L13" s="164">
        <f>A7</f>
        <v>41820</v>
      </c>
      <c r="M13" s="5">
        <f>C7</f>
        <v>38</v>
      </c>
      <c r="N13" s="5">
        <f>D7+H7</f>
        <v>36</v>
      </c>
      <c r="O13" s="5">
        <f>E7+F7+I7</f>
        <v>132</v>
      </c>
      <c r="P13" s="5">
        <f>G7+J7</f>
        <v>1027</v>
      </c>
    </row>
    <row r="14" spans="1:10" ht="24.75" customHeight="1" outlineLevel="1">
      <c r="A14" s="266" t="s">
        <v>31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 ht="24.75" customHeight="1" outlineLevel="1" thickBot="1">
      <c r="A15" s="260" t="s">
        <v>32</v>
      </c>
      <c r="B15" s="260"/>
      <c r="C15" s="260"/>
      <c r="D15" s="260"/>
      <c r="E15" s="260"/>
      <c r="F15" s="260"/>
      <c r="G15" s="260"/>
      <c r="H15" s="140"/>
      <c r="I15" s="140"/>
      <c r="J15" s="140"/>
    </row>
    <row r="16" spans="1:12" ht="40.5" customHeight="1" outlineLevel="1" thickBot="1">
      <c r="A16" s="129"/>
      <c r="B16" s="130" t="s">
        <v>24</v>
      </c>
      <c r="C16" s="130" t="s">
        <v>33</v>
      </c>
      <c r="D16" s="129" t="s">
        <v>34</v>
      </c>
      <c r="E16" s="129" t="s">
        <v>35</v>
      </c>
      <c r="F16" s="129" t="s">
        <v>36</v>
      </c>
      <c r="G16" s="129" t="s">
        <v>37</v>
      </c>
      <c r="H16" s="66"/>
      <c r="I16" s="67"/>
      <c r="J16" s="67"/>
      <c r="K16" s="66"/>
      <c r="L16" s="68"/>
    </row>
    <row r="17" spans="1:7" ht="18.75" customHeight="1" outlineLevel="1">
      <c r="A17" s="135">
        <v>41364</v>
      </c>
      <c r="B17" s="46">
        <v>79</v>
      </c>
      <c r="C17" s="131">
        <v>9</v>
      </c>
      <c r="D17" s="131">
        <v>1</v>
      </c>
      <c r="E17" s="131">
        <v>7</v>
      </c>
      <c r="F17" s="132">
        <v>1</v>
      </c>
      <c r="G17" s="132">
        <v>61</v>
      </c>
    </row>
    <row r="18" spans="1:7" ht="18.75" customHeight="1" outlineLevel="1">
      <c r="A18" s="135">
        <v>41639</v>
      </c>
      <c r="B18" s="46">
        <v>62</v>
      </c>
      <c r="C18" s="131">
        <v>8</v>
      </c>
      <c r="D18" s="131">
        <v>5</v>
      </c>
      <c r="E18" s="131">
        <v>34</v>
      </c>
      <c r="F18" s="132">
        <v>0</v>
      </c>
      <c r="G18" s="132">
        <v>15</v>
      </c>
    </row>
    <row r="19" spans="1:7" s="185" customFormat="1" ht="18.75" customHeight="1" outlineLevel="1">
      <c r="A19" s="135">
        <v>41729</v>
      </c>
      <c r="B19" s="46">
        <f>SUM(C19:G19)</f>
        <v>59</v>
      </c>
      <c r="C19" s="131">
        <v>8</v>
      </c>
      <c r="D19" s="131">
        <v>2</v>
      </c>
      <c r="E19" s="131">
        <v>37</v>
      </c>
      <c r="F19" s="132">
        <v>0</v>
      </c>
      <c r="G19" s="132">
        <v>12</v>
      </c>
    </row>
    <row r="20" spans="1:7" s="185" customFormat="1" ht="18.75" customHeight="1" outlineLevel="1" thickBot="1">
      <c r="A20" s="181">
        <v>41820</v>
      </c>
      <c r="B20" s="182">
        <f>SUM(C20:G20)</f>
        <v>59</v>
      </c>
      <c r="C20" s="183">
        <v>6</v>
      </c>
      <c r="D20" s="183">
        <v>0</v>
      </c>
      <c r="E20" s="183">
        <v>45</v>
      </c>
      <c r="F20" s="184">
        <v>0</v>
      </c>
      <c r="G20" s="184">
        <v>8</v>
      </c>
    </row>
    <row r="21" ht="12.75" outlineLevel="1">
      <c r="A21" s="128" t="s">
        <v>38</v>
      </c>
    </row>
    <row r="22" ht="12.75" outlineLevel="1">
      <c r="A22" s="128" t="s">
        <v>39</v>
      </c>
    </row>
    <row r="23" ht="12.75" outlineLevel="1">
      <c r="A23" s="128" t="s">
        <v>40</v>
      </c>
    </row>
    <row r="25" ht="12.75">
      <c r="A25" s="128" t="s">
        <v>41</v>
      </c>
    </row>
    <row r="26" ht="12.75">
      <c r="A26" s="141" t="s">
        <v>3</v>
      </c>
    </row>
    <row r="28" spans="3:7" ht="12.75">
      <c r="C28" s="186"/>
      <c r="D28" s="186"/>
      <c r="E28" s="186"/>
      <c r="F28" s="186"/>
      <c r="G28" s="186"/>
    </row>
  </sheetData>
  <sheetProtection/>
  <mergeCells count="10">
    <mergeCell ref="A15:G15"/>
    <mergeCell ref="A1:J1"/>
    <mergeCell ref="A2:A3"/>
    <mergeCell ref="B2:B3"/>
    <mergeCell ref="C2:G2"/>
    <mergeCell ref="H2:J2"/>
    <mergeCell ref="A14:J14"/>
    <mergeCell ref="A10:A11"/>
    <mergeCell ref="A12:A13"/>
    <mergeCell ref="A8:A9"/>
  </mergeCells>
  <hyperlinks>
    <hyperlink ref="A26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9:I27"/>
  <sheetViews>
    <sheetView zoomScale="80" zoomScaleNormal="80" zoomScalePageLayoutView="0" workbookViewId="0" topLeftCell="A1">
      <selection activeCell="A19" sqref="A19:I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3.00390625" style="1" customWidth="1"/>
    <col min="5" max="5" width="29.421875" style="1" customWidth="1"/>
    <col min="6" max="6" width="14.140625" style="1" customWidth="1"/>
    <col min="7" max="7" width="2.5742187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9" spans="1:9" ht="18.75" customHeight="1" thickBot="1">
      <c r="A19" s="270" t="s">
        <v>48</v>
      </c>
      <c r="B19" s="271"/>
      <c r="C19" s="271"/>
      <c r="D19" s="271"/>
      <c r="E19" s="271"/>
      <c r="F19" s="271"/>
      <c r="G19" s="271"/>
      <c r="H19" s="271"/>
      <c r="I19" s="271"/>
    </row>
    <row r="20" spans="1:9" ht="30.75" customHeight="1" thickBot="1">
      <c r="A20" s="99" t="s">
        <v>46</v>
      </c>
      <c r="B20" s="232" t="s">
        <v>21</v>
      </c>
      <c r="C20" s="100" t="s">
        <v>47</v>
      </c>
      <c r="D20" s="95"/>
      <c r="E20" s="99" t="s">
        <v>46</v>
      </c>
      <c r="F20" s="100" t="s">
        <v>49</v>
      </c>
      <c r="G20" s="95"/>
      <c r="H20" s="99" t="s">
        <v>46</v>
      </c>
      <c r="I20" s="100" t="s">
        <v>50</v>
      </c>
    </row>
    <row r="21" spans="1:9" s="111" customFormat="1" ht="18.75" customHeight="1">
      <c r="A21" s="107" t="s">
        <v>51</v>
      </c>
      <c r="B21" s="108">
        <v>239</v>
      </c>
      <c r="C21" s="109">
        <v>0.7029411764705882</v>
      </c>
      <c r="D21" s="110"/>
      <c r="E21" s="107" t="s">
        <v>51</v>
      </c>
      <c r="F21" s="109">
        <v>0.7110939907550077</v>
      </c>
      <c r="G21" s="110"/>
      <c r="H21" s="107" t="s">
        <v>51</v>
      </c>
      <c r="I21" s="109">
        <v>0.7923827676954994</v>
      </c>
    </row>
    <row r="22" spans="1:9" s="111" customFormat="1" ht="18.75" customHeight="1">
      <c r="A22" s="112" t="s">
        <v>52</v>
      </c>
      <c r="B22" s="113">
        <v>22</v>
      </c>
      <c r="C22" s="114">
        <v>0.06470588235294118</v>
      </c>
      <c r="D22" s="115"/>
      <c r="E22" s="112" t="s">
        <v>52</v>
      </c>
      <c r="F22" s="114">
        <v>0.07935285053929121</v>
      </c>
      <c r="G22" s="116"/>
      <c r="H22" s="112" t="s">
        <v>52</v>
      </c>
      <c r="I22" s="114">
        <v>0.06768352004737792</v>
      </c>
    </row>
    <row r="23" spans="1:9" s="111" customFormat="1" ht="18.75" customHeight="1">
      <c r="A23" s="112" t="s">
        <v>53</v>
      </c>
      <c r="B23" s="113">
        <v>20</v>
      </c>
      <c r="C23" s="114">
        <v>0.058823529411764705</v>
      </c>
      <c r="D23" s="115"/>
      <c r="E23" s="112" t="s">
        <v>53</v>
      </c>
      <c r="F23" s="114">
        <v>0.017719568567026195</v>
      </c>
      <c r="G23" s="116"/>
      <c r="H23" s="112" t="s">
        <v>54</v>
      </c>
      <c r="I23" s="114">
        <v>0.04654603836033747</v>
      </c>
    </row>
    <row r="24" spans="1:9" s="111" customFormat="1" ht="18.75" customHeight="1">
      <c r="A24" s="112" t="s">
        <v>54</v>
      </c>
      <c r="B24" s="113">
        <v>14</v>
      </c>
      <c r="C24" s="114">
        <v>0.041176470588235294</v>
      </c>
      <c r="D24" s="115"/>
      <c r="E24" s="112" t="s">
        <v>54</v>
      </c>
      <c r="F24" s="114">
        <v>0.03389830508474576</v>
      </c>
      <c r="G24" s="116"/>
      <c r="H24" s="112" t="s">
        <v>53</v>
      </c>
      <c r="I24" s="114">
        <v>0.0019383648761997765</v>
      </c>
    </row>
    <row r="25" spans="1:9" s="111" customFormat="1" ht="18.75" customHeight="1">
      <c r="A25" s="112" t="s">
        <v>55</v>
      </c>
      <c r="B25" s="113">
        <v>10</v>
      </c>
      <c r="C25" s="114">
        <v>0.029411764705882353</v>
      </c>
      <c r="D25" s="117"/>
      <c r="E25" s="112" t="s">
        <v>56</v>
      </c>
      <c r="F25" s="114">
        <v>0.028505392912172575</v>
      </c>
      <c r="G25" s="118"/>
      <c r="H25" s="112" t="s">
        <v>55</v>
      </c>
      <c r="I25" s="114">
        <v>0</v>
      </c>
    </row>
    <row r="26" spans="1:9" s="119" customFormat="1" ht="18.75" customHeight="1" thickBot="1">
      <c r="A26" s="101" t="s">
        <v>57</v>
      </c>
      <c r="B26" s="102">
        <v>35</v>
      </c>
      <c r="C26" s="103">
        <v>0.10294117647058823</v>
      </c>
      <c r="D26" s="110"/>
      <c r="E26" s="101" t="s">
        <v>57</v>
      </c>
      <c r="F26" s="103">
        <v>0.1294298921417566</v>
      </c>
      <c r="G26" s="110"/>
      <c r="H26" s="101" t="s">
        <v>57</v>
      </c>
      <c r="I26" s="103">
        <v>0.09144930902058546</v>
      </c>
    </row>
    <row r="27" spans="1:9" ht="12.75" customHeight="1">
      <c r="A27" s="7"/>
      <c r="B27" s="65"/>
      <c r="C27" s="65"/>
      <c r="D27" s="4"/>
      <c r="E27" s="4"/>
      <c r="F27" s="4"/>
      <c r="G27" s="4"/>
      <c r="H27" s="4"/>
      <c r="I27" s="4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P102"/>
  <sheetViews>
    <sheetView zoomScale="80" zoomScaleNormal="80" zoomScalePageLayoutView="0" workbookViewId="0" topLeftCell="A1">
      <selection activeCell="K133" sqref="K133"/>
    </sheetView>
  </sheetViews>
  <sheetFormatPr defaultColWidth="9.140625" defaultRowHeight="12.75" outlineLevelRow="1"/>
  <cols>
    <col min="1" max="1" width="32.28125" style="13" customWidth="1"/>
    <col min="2" max="5" width="15.00390625" style="13" customWidth="1"/>
    <col min="6" max="8" width="11.8515625" style="13" customWidth="1"/>
    <col min="9" max="9" width="15.7109375" style="13" customWidth="1"/>
    <col min="10" max="10" width="21.140625" style="13" customWidth="1" collapsed="1"/>
    <col min="11" max="12" width="21.140625" style="13" customWidth="1"/>
    <col min="13" max="13" width="24.8515625" style="13" bestFit="1" customWidth="1"/>
    <col min="14" max="14" width="22.00390625" style="13" customWidth="1"/>
    <col min="15" max="18" width="19.8515625" style="13" customWidth="1"/>
    <col min="19" max="19" width="13.421875" style="13" customWidth="1"/>
    <col min="20" max="20" width="12.7109375" style="13" bestFit="1" customWidth="1"/>
    <col min="21" max="22" width="9.140625" style="13" customWidth="1"/>
    <col min="23" max="23" width="12.140625" style="13" bestFit="1" customWidth="1"/>
    <col min="24" max="24" width="11.57421875" style="13" bestFit="1" customWidth="1"/>
    <col min="25" max="25" width="11.7109375" style="13" bestFit="1" customWidth="1"/>
    <col min="26" max="27" width="11.57421875" style="13" bestFit="1" customWidth="1"/>
    <col min="28" max="16384" width="9.140625" style="13" customWidth="1"/>
  </cols>
  <sheetData>
    <row r="1" spans="1:9" s="288" customFormat="1" ht="20.25">
      <c r="A1" s="287" t="s">
        <v>66</v>
      </c>
      <c r="B1" s="287"/>
      <c r="C1" s="287"/>
      <c r="D1" s="287"/>
      <c r="E1" s="287"/>
      <c r="F1" s="287"/>
      <c r="G1" s="287"/>
      <c r="H1" s="287"/>
      <c r="I1" s="287"/>
    </row>
    <row r="2" spans="5:42" s="14" customFormat="1" ht="16.5" outlineLevel="1" thickBot="1">
      <c r="E2" s="79" t="s">
        <v>145</v>
      </c>
      <c r="J2" s="37"/>
      <c r="K2" s="19"/>
      <c r="L2" s="19"/>
      <c r="M2" s="1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39" s="14" customFormat="1" ht="30.75" outlineLevel="1" thickBot="1">
      <c r="A3" s="20" t="s">
        <v>58</v>
      </c>
      <c r="B3" s="191">
        <v>41455</v>
      </c>
      <c r="C3" s="177">
        <v>41639</v>
      </c>
      <c r="D3" s="177">
        <v>41729</v>
      </c>
      <c r="E3" s="177">
        <v>41820</v>
      </c>
      <c r="F3" s="232" t="s">
        <v>6</v>
      </c>
      <c r="G3" s="21" t="s">
        <v>149</v>
      </c>
      <c r="H3" s="21" t="s">
        <v>5</v>
      </c>
      <c r="I3" s="22"/>
      <c r="J3" s="2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s="14" customFormat="1" ht="17.25" customHeight="1" outlineLevel="1">
      <c r="A4" s="233" t="s">
        <v>60</v>
      </c>
      <c r="B4" s="40">
        <v>148.2299155375</v>
      </c>
      <c r="C4" s="143">
        <v>104.1515236796</v>
      </c>
      <c r="D4" s="143">
        <v>94.40005258779996</v>
      </c>
      <c r="E4" s="193">
        <v>86.76840418559995</v>
      </c>
      <c r="F4" s="294">
        <v>-0.08084368803822373</v>
      </c>
      <c r="G4" s="294">
        <v>-0.16690221016329554</v>
      </c>
      <c r="H4" s="294">
        <v>-0.414636351434412</v>
      </c>
      <c r="I4" s="144"/>
      <c r="J4" s="14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s="14" customFormat="1" ht="17.25" customHeight="1" outlineLevel="1">
      <c r="A5" s="234" t="s">
        <v>43</v>
      </c>
      <c r="B5" s="38">
        <v>149.40141760259993</v>
      </c>
      <c r="C5" s="145">
        <v>126.816713213</v>
      </c>
      <c r="D5" s="145">
        <v>130.39776986229998</v>
      </c>
      <c r="E5" s="194">
        <v>127.42899916029997</v>
      </c>
      <c r="F5" s="294">
        <v>-0.022767035856019913</v>
      </c>
      <c r="G5" s="294">
        <v>0.004828117144713984</v>
      </c>
      <c r="H5" s="294">
        <v>-0.14706967841995633</v>
      </c>
      <c r="I5" s="144"/>
      <c r="J5" s="14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s="14" customFormat="1" ht="17.25" customHeight="1" outlineLevel="1">
      <c r="A6" s="238" t="s">
        <v>61</v>
      </c>
      <c r="B6" s="38">
        <v>9212.020434580803</v>
      </c>
      <c r="C6" s="145">
        <v>9108.644716122497</v>
      </c>
      <c r="D6" s="145">
        <v>10132.586157379304</v>
      </c>
      <c r="E6" s="194">
        <v>9770.174634773697</v>
      </c>
      <c r="F6" s="294">
        <v>-0.03576693224973693</v>
      </c>
      <c r="G6" s="294">
        <v>0.07262660244945973</v>
      </c>
      <c r="H6" s="294">
        <v>0.06058977008970268</v>
      </c>
      <c r="I6" s="144"/>
      <c r="J6" s="14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s="17" customFormat="1" ht="17.25" customHeight="1" outlineLevel="1">
      <c r="A7" s="289" t="s">
        <v>65</v>
      </c>
      <c r="B7" s="239">
        <v>9509.651767720903</v>
      </c>
      <c r="C7" s="146">
        <v>9339.612953015097</v>
      </c>
      <c r="D7" s="146">
        <v>10357.383979829405</v>
      </c>
      <c r="E7" s="195">
        <v>9984.372038119596</v>
      </c>
      <c r="F7" s="295">
        <v>-0.036014107658481564</v>
      </c>
      <c r="G7" s="295">
        <v>0.06903488274600833</v>
      </c>
      <c r="H7" s="295">
        <v>0.04991983744452777</v>
      </c>
      <c r="I7" s="292"/>
      <c r="J7" s="292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</row>
    <row r="8" spans="1:39" s="14" customFormat="1" ht="17.25" customHeight="1" outlineLevel="1">
      <c r="A8" s="240" t="s">
        <v>62</v>
      </c>
      <c r="B8" s="147">
        <v>154542.73707156815</v>
      </c>
      <c r="C8" s="147">
        <v>168183.377814232</v>
      </c>
      <c r="D8" s="147">
        <v>176759.39645906206</v>
      </c>
      <c r="E8" s="194">
        <v>189934.8049687123</v>
      </c>
      <c r="F8" s="296">
        <v>0.07453865974645191</v>
      </c>
      <c r="G8" s="296">
        <v>0.12933161075231814</v>
      </c>
      <c r="H8" s="294">
        <v>0.22901152501753752</v>
      </c>
      <c r="I8" s="24"/>
      <c r="J8" s="2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s="14" customFormat="1" ht="17.25" customHeight="1" outlineLevel="1" thickBot="1">
      <c r="A9" s="235" t="s">
        <v>63</v>
      </c>
      <c r="B9" s="23">
        <v>164052.38883928905</v>
      </c>
      <c r="C9" s="148">
        <v>177522.9907672471</v>
      </c>
      <c r="D9" s="148">
        <v>187116.78043889147</v>
      </c>
      <c r="E9" s="196">
        <v>199919.17700683192</v>
      </c>
      <c r="F9" s="297">
        <v>0.06841928627625915</v>
      </c>
      <c r="G9" s="297">
        <v>0.12615935627711883</v>
      </c>
      <c r="H9" s="298">
        <v>0.2186300877500731</v>
      </c>
      <c r="I9" s="24"/>
      <c r="J9" s="2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4" s="14" customFormat="1" ht="16.5" customHeight="1" outlineLevel="1">
      <c r="A10" s="41"/>
      <c r="B10" s="41"/>
      <c r="C10" s="41"/>
      <c r="D10" s="41"/>
      <c r="E10" s="41"/>
      <c r="F10" s="41"/>
      <c r="G10" s="4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14" customFormat="1" ht="20.25" customHeight="1" outlineLevel="1" thickBot="1">
      <c r="A11" s="272" t="s">
        <v>59</v>
      </c>
      <c r="B11" s="272"/>
      <c r="C11" s="272"/>
      <c r="D11" s="152"/>
      <c r="E11" s="152"/>
      <c r="F11" s="152"/>
      <c r="G11" s="15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14" customFormat="1" ht="15.75" outlineLevel="1" thickBot="1">
      <c r="A12" s="20" t="s">
        <v>58</v>
      </c>
      <c r="B12" s="191">
        <v>41455</v>
      </c>
      <c r="C12" s="177">
        <v>41639</v>
      </c>
      <c r="D12" s="177">
        <v>41729</v>
      </c>
      <c r="E12" s="177">
        <v>41820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4" customFormat="1" ht="18.75" customHeight="1" outlineLevel="1">
      <c r="A13" s="233" t="s">
        <v>60</v>
      </c>
      <c r="B13" s="153">
        <v>0.015587312675385694</v>
      </c>
      <c r="C13" s="153">
        <v>0.011151588851010884</v>
      </c>
      <c r="D13" s="153">
        <v>0.009114275648333626</v>
      </c>
      <c r="E13" s="197">
        <v>0.008690421776584904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14" customFormat="1" ht="18.75" customHeight="1" outlineLevel="1">
      <c r="A14" s="234" t="s">
        <v>43</v>
      </c>
      <c r="B14" s="154">
        <v>0.015710503523348858</v>
      </c>
      <c r="C14" s="154">
        <v>0.013578369237673804</v>
      </c>
      <c r="D14" s="154">
        <v>0.012589836402342954</v>
      </c>
      <c r="E14" s="198">
        <v>0.01276284564254872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s="14" customFormat="1" ht="18.75" customHeight="1" outlineLevel="1">
      <c r="A15" s="234" t="s">
        <v>61</v>
      </c>
      <c r="B15" s="154">
        <v>0.9687021838012655</v>
      </c>
      <c r="C15" s="154">
        <v>0.9752700419113153</v>
      </c>
      <c r="D15" s="154">
        <v>0.9782958879493234</v>
      </c>
      <c r="E15" s="198">
        <v>0.9785467325808664</v>
      </c>
      <c r="F15" s="155"/>
      <c r="G15" s="155"/>
      <c r="I15" s="13" t="s"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14" customFormat="1" ht="18.75" customHeight="1" outlineLevel="1" thickBot="1">
      <c r="A16" s="236" t="s">
        <v>65</v>
      </c>
      <c r="B16" s="237">
        <v>1</v>
      </c>
      <c r="C16" s="156">
        <v>1</v>
      </c>
      <c r="D16" s="156">
        <v>1</v>
      </c>
      <c r="E16" s="199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3:42" s="14" customFormat="1" ht="18.75" customHeight="1" outlineLevel="1"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s="14" customFormat="1" ht="18.75" customHeight="1" outlineLevel="1" thickBot="1">
      <c r="A18" s="149" t="s">
        <v>64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s="14" customFormat="1" ht="18.75" customHeight="1" outlineLevel="1" thickBot="1">
      <c r="A19" s="20" t="s">
        <v>58</v>
      </c>
      <c r="B19" s="244">
        <v>41820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s="14" customFormat="1" ht="18.75" customHeight="1" outlineLevel="1">
      <c r="A20" s="234" t="s">
        <v>62</v>
      </c>
      <c r="B20" s="241">
        <v>0.950057957482596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s="14" customFormat="1" ht="18.75" customHeight="1" outlineLevel="1">
      <c r="A21" s="234" t="s">
        <v>60</v>
      </c>
      <c r="B21" s="200">
        <v>0.00043401741386037607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s="14" customFormat="1" ht="18.75" customHeight="1" outlineLevel="1">
      <c r="A22" s="234" t="s">
        <v>43</v>
      </c>
      <c r="B22" s="200">
        <v>0.0006374025797232312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s="14" customFormat="1" ht="18.75" customHeight="1" outlineLevel="1">
      <c r="A23" s="234" t="s">
        <v>61</v>
      </c>
      <c r="B23" s="200">
        <v>0.0488706225238203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14" customFormat="1" ht="18.75" customHeight="1" outlineLevel="1" thickBot="1">
      <c r="A24" s="235" t="s">
        <v>152</v>
      </c>
      <c r="B24" s="202">
        <v>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3:42" s="14" customFormat="1" ht="12.75" outlineLevel="1"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s="14" customFormat="1" ht="12.75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s="14" customFormat="1" ht="12.75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s="14" customFormat="1" ht="12.75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s="14" customFormat="1" ht="12.75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s="14" customFormat="1" ht="12.75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s="14" customFormat="1" ht="12.75" outlineLevel="1">
      <c r="A31" s="13"/>
      <c r="B31" s="13"/>
      <c r="C31" s="15"/>
      <c r="D31" s="15"/>
      <c r="E31" s="15"/>
      <c r="F31" s="15"/>
      <c r="G31" s="15"/>
      <c r="H31" s="15"/>
      <c r="I31" s="13"/>
      <c r="J31" s="13"/>
      <c r="K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s="14" customFormat="1" ht="12.75" outlineLevel="1">
      <c r="A32" s="13"/>
      <c r="B32" s="157"/>
      <c r="C32" s="157"/>
      <c r="D32" s="25"/>
      <c r="E32" s="25"/>
      <c r="F32" s="25"/>
      <c r="G32" s="25"/>
      <c r="H32" s="25"/>
      <c r="I32" s="158"/>
      <c r="J32" s="158"/>
      <c r="K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s="14" customFormat="1" ht="12.75" outlineLevel="1">
      <c r="A33" s="13"/>
      <c r="B33" s="157"/>
      <c r="C33" s="157"/>
      <c r="D33" s="25"/>
      <c r="E33" s="25"/>
      <c r="F33" s="25"/>
      <c r="G33" s="25"/>
      <c r="H33" s="25"/>
      <c r="I33" s="158"/>
      <c r="J33" s="158"/>
      <c r="K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s="14" customFormat="1" ht="12.75" outlineLevel="1">
      <c r="A34" s="13"/>
      <c r="B34" s="157"/>
      <c r="C34" s="157"/>
      <c r="D34" s="25"/>
      <c r="E34" s="25"/>
      <c r="F34" s="25"/>
      <c r="G34" s="25"/>
      <c r="H34" s="25"/>
      <c r="I34" s="158"/>
      <c r="J34" s="158"/>
      <c r="K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s="14" customFormat="1" ht="12.75" outlineLevel="1">
      <c r="A35" s="13"/>
      <c r="B35" s="157"/>
      <c r="C35" s="157"/>
      <c r="D35" s="25"/>
      <c r="E35" s="25"/>
      <c r="F35" s="25"/>
      <c r="G35" s="25"/>
      <c r="H35" s="25"/>
      <c r="I35" s="158"/>
      <c r="J35" s="158"/>
      <c r="K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s="14" customFormat="1" ht="12.75" outlineLevel="1">
      <c r="A36" s="13"/>
      <c r="B36" s="157"/>
      <c r="C36" s="157"/>
      <c r="D36" s="25"/>
      <c r="E36" s="25"/>
      <c r="F36" s="25"/>
      <c r="G36" s="25"/>
      <c r="H36" s="25"/>
      <c r="I36" s="158"/>
      <c r="J36" s="158"/>
      <c r="K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s="14" customFormat="1" ht="12.75" outlineLevel="1">
      <c r="A37" s="13"/>
      <c r="B37" s="13"/>
      <c r="C37" s="13"/>
      <c r="D37" s="13"/>
      <c r="E37" s="13"/>
      <c r="F37" s="13"/>
      <c r="G37" s="13"/>
      <c r="H37" s="13"/>
      <c r="I37" s="158"/>
      <c r="J37" s="13"/>
      <c r="K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s="14" customFormat="1" ht="12.75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s="14" customFormat="1" ht="12.75" outlineLevel="1">
      <c r="A39" s="13"/>
      <c r="B39" s="15"/>
      <c r="C39" s="15"/>
      <c r="D39" s="15"/>
      <c r="E39" s="15"/>
      <c r="F39" s="15"/>
      <c r="G39" s="15"/>
      <c r="H39" s="15"/>
      <c r="I39" s="13"/>
      <c r="J39" s="13"/>
      <c r="K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11" s="14" customFormat="1" ht="12.75" outlineLevel="1">
      <c r="A40" s="13"/>
      <c r="B40" s="26"/>
      <c r="C40" s="26"/>
      <c r="D40" s="26"/>
      <c r="E40" s="26"/>
      <c r="F40" s="26"/>
      <c r="G40" s="26"/>
      <c r="H40" s="26"/>
      <c r="I40" s="27"/>
      <c r="J40" s="27"/>
      <c r="K40" s="13"/>
    </row>
    <row r="41" spans="3:11" s="14" customFormat="1" ht="12.75" outlineLevel="1">
      <c r="C41" s="26"/>
      <c r="D41" s="26"/>
      <c r="E41" s="26"/>
      <c r="F41" s="26"/>
      <c r="G41" s="26"/>
      <c r="H41" s="26"/>
      <c r="I41" s="27"/>
      <c r="J41" s="27"/>
      <c r="K41" s="13"/>
    </row>
    <row r="42" spans="3:11" s="14" customFormat="1" ht="12.75" outlineLevel="1">
      <c r="C42" s="26"/>
      <c r="D42" s="26"/>
      <c r="E42" s="26"/>
      <c r="F42" s="26"/>
      <c r="G42" s="26"/>
      <c r="H42" s="26"/>
      <c r="I42" s="27"/>
      <c r="J42" s="27"/>
      <c r="K42" s="13"/>
    </row>
    <row r="43" spans="3:11" s="14" customFormat="1" ht="19.5" customHeight="1" outlineLevel="1">
      <c r="C43" s="26"/>
      <c r="D43" s="26"/>
      <c r="E43" s="26"/>
      <c r="F43" s="26"/>
      <c r="G43" s="26"/>
      <c r="H43" s="26"/>
      <c r="I43" s="27"/>
      <c r="J43" s="27"/>
      <c r="K43" s="13"/>
    </row>
    <row r="44" spans="3:11" s="14" customFormat="1" ht="19.5" customHeight="1" outlineLevel="1">
      <c r="C44" s="27"/>
      <c r="D44" s="27"/>
      <c r="E44" s="27"/>
      <c r="F44" s="27"/>
      <c r="G44" s="27"/>
      <c r="H44" s="27"/>
      <c r="I44" s="13"/>
      <c r="J44" s="13"/>
      <c r="K44" s="13"/>
    </row>
    <row r="45" spans="3:33" s="14" customFormat="1" ht="19.5" customHeight="1" outlineLevel="1">
      <c r="C45" s="27"/>
      <c r="D45" s="13"/>
      <c r="E45" s="13"/>
      <c r="F45" s="13"/>
      <c r="G45" s="13"/>
      <c r="H45" s="13"/>
      <c r="I45" s="13"/>
      <c r="J45" s="13"/>
      <c r="K45" s="13"/>
      <c r="L45" s="13"/>
      <c r="M45" s="28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3:33" s="14" customFormat="1" ht="19.5" customHeight="1" outlineLevel="1">
      <c r="C46" s="72"/>
      <c r="D46" s="28"/>
      <c r="E46" s="28"/>
      <c r="F46" s="28"/>
      <c r="G46" s="28"/>
      <c r="H46" s="28"/>
      <c r="I46" s="28"/>
      <c r="J46" s="28"/>
      <c r="M46" s="28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3:33" s="14" customFormat="1" ht="17.25" customHeight="1" outlineLevel="1">
      <c r="C47" s="28"/>
      <c r="D47" s="28"/>
      <c r="E47" s="28"/>
      <c r="F47" s="28"/>
      <c r="G47" s="28"/>
      <c r="H47" s="28"/>
      <c r="I47" s="28"/>
      <c r="J47" s="28"/>
      <c r="M47" s="28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3:33" s="14" customFormat="1" ht="18.75" customHeight="1">
      <c r="C48" s="28"/>
      <c r="D48" s="28"/>
      <c r="E48" s="28"/>
      <c r="F48" s="28"/>
      <c r="G48" s="28"/>
      <c r="H48" s="28"/>
      <c r="I48" s="28"/>
      <c r="J48" s="28"/>
      <c r="M48" s="28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288" customFormat="1" ht="18.75" customHeight="1">
      <c r="A49" s="287" t="s">
        <v>67</v>
      </c>
      <c r="B49" s="287"/>
      <c r="C49" s="287"/>
      <c r="D49" s="287"/>
      <c r="E49" s="287"/>
      <c r="F49" s="287"/>
      <c r="G49" s="287"/>
      <c r="H49" s="287"/>
      <c r="I49" s="287"/>
      <c r="J49" s="290"/>
      <c r="M49" s="290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</row>
    <row r="50" spans="4:38" s="14" customFormat="1" ht="16.5" outlineLevel="1" thickBot="1">
      <c r="D50" s="79"/>
      <c r="E50" s="79" t="s">
        <v>145</v>
      </c>
      <c r="K50" s="18"/>
      <c r="L50" s="19"/>
      <c r="M50" s="19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6" s="14" customFormat="1" ht="30.75" outlineLevel="1" thickBot="1">
      <c r="A51" s="20" t="s">
        <v>58</v>
      </c>
      <c r="B51" s="177">
        <v>41455</v>
      </c>
      <c r="C51" s="177">
        <v>41639</v>
      </c>
      <c r="D51" s="177">
        <v>41729</v>
      </c>
      <c r="E51" s="177">
        <v>41820</v>
      </c>
      <c r="F51" s="232" t="s">
        <v>6</v>
      </c>
      <c r="G51" s="21" t="s">
        <v>149</v>
      </c>
      <c r="H51" s="21" t="s">
        <v>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14" customFormat="1" ht="17.25" customHeight="1" outlineLevel="1">
      <c r="A52" s="242" t="s">
        <v>60</v>
      </c>
      <c r="B52" s="40">
        <v>147.01528816750005</v>
      </c>
      <c r="C52" s="40">
        <v>103.2011274496</v>
      </c>
      <c r="D52" s="40">
        <v>93.27451844779999</v>
      </c>
      <c r="E52" s="193">
        <v>85.94919158559999</v>
      </c>
      <c r="F52" s="294">
        <v>-0.07853513461234896</v>
      </c>
      <c r="G52" s="294">
        <v>-0.16716809486820072</v>
      </c>
      <c r="H52" s="294">
        <v>-0.4153724238007489</v>
      </c>
      <c r="I52" s="162"/>
      <c r="J52" s="16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14" customFormat="1" ht="17.25" customHeight="1" outlineLevel="1">
      <c r="A53" s="234" t="s">
        <v>43</v>
      </c>
      <c r="B53" s="38">
        <v>143.98252125259995</v>
      </c>
      <c r="C53" s="38">
        <v>122.275542893</v>
      </c>
      <c r="D53" s="38">
        <v>123.26678374230002</v>
      </c>
      <c r="E53" s="194">
        <v>122.2755584803</v>
      </c>
      <c r="F53" s="294">
        <v>-0.008041300599456402</v>
      </c>
      <c r="G53" s="294">
        <v>1.27476841527141E-07</v>
      </c>
      <c r="H53" s="294">
        <v>-0.15076109644043323</v>
      </c>
      <c r="I53" s="162"/>
      <c r="J53" s="162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14" customFormat="1" ht="17.25" customHeight="1" outlineLevel="1">
      <c r="A54" s="234" t="s">
        <v>61</v>
      </c>
      <c r="B54" s="38">
        <v>8141.542392430799</v>
      </c>
      <c r="C54" s="38">
        <v>8318.154349802498</v>
      </c>
      <c r="D54" s="38">
        <v>9114.0334818193</v>
      </c>
      <c r="E54" s="194">
        <v>8824.356885493704</v>
      </c>
      <c r="F54" s="294">
        <v>-0.03178357824814271</v>
      </c>
      <c r="G54" s="294">
        <v>0.06085515060239577</v>
      </c>
      <c r="H54" s="294">
        <v>0.08386795279696857</v>
      </c>
      <c r="I54" s="162"/>
      <c r="J54" s="162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14" customFormat="1" ht="17.25" customHeight="1" outlineLevel="1">
      <c r="A55" s="289" t="s">
        <v>65</v>
      </c>
      <c r="B55" s="239">
        <v>8432.5402018509</v>
      </c>
      <c r="C55" s="39">
        <v>8543.631020145098</v>
      </c>
      <c r="D55" s="39">
        <v>9330.574784009399</v>
      </c>
      <c r="E55" s="195">
        <v>9032.581635559605</v>
      </c>
      <c r="F55" s="295">
        <v>-0.03193727667886981</v>
      </c>
      <c r="G55" s="295">
        <v>0.05722983755520428</v>
      </c>
      <c r="H55" s="295">
        <v>0.07115785034466837</v>
      </c>
      <c r="I55" s="162"/>
      <c r="J55" s="162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14" customFormat="1" ht="17.25" customHeight="1" outlineLevel="1">
      <c r="A56" s="243" t="s">
        <v>68</v>
      </c>
      <c r="B56" s="38">
        <v>137155.81740021807</v>
      </c>
      <c r="C56" s="38">
        <v>149880.83715971065</v>
      </c>
      <c r="D56" s="38">
        <v>156720.4113390121</v>
      </c>
      <c r="E56" s="194">
        <v>166610.39142030448</v>
      </c>
      <c r="F56" s="296">
        <v>0.06310588389089111</v>
      </c>
      <c r="G56" s="296">
        <v>0.11161903401144668</v>
      </c>
      <c r="H56" s="294">
        <v>0.21475264103554959</v>
      </c>
      <c r="I56" s="162"/>
      <c r="J56" s="162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14" customFormat="1" ht="17.25" customHeight="1" outlineLevel="1" thickBot="1">
      <c r="A57" s="235" t="s">
        <v>152</v>
      </c>
      <c r="B57" s="23">
        <v>145588.35760206898</v>
      </c>
      <c r="C57" s="23">
        <v>158424.46817985576</v>
      </c>
      <c r="D57" s="23">
        <v>166050.9861230215</v>
      </c>
      <c r="E57" s="196">
        <v>175642.97305586407</v>
      </c>
      <c r="F57" s="297">
        <v>0.0577653114672636</v>
      </c>
      <c r="G57" s="297">
        <v>0.10868589349759117</v>
      </c>
      <c r="H57" s="298">
        <v>0.2064355690854225</v>
      </c>
      <c r="I57" s="162"/>
      <c r="J57" s="16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7" s="14" customFormat="1" ht="15" outlineLevel="1">
      <c r="A58" s="41"/>
      <c r="B58" s="41"/>
      <c r="C58" s="41"/>
      <c r="D58" s="151"/>
      <c r="E58" s="151"/>
      <c r="F58" s="41"/>
      <c r="G58" s="41"/>
      <c r="H58" s="41"/>
      <c r="I58" s="106"/>
      <c r="J58" s="41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14" customFormat="1" ht="18.75" outlineLevel="1" thickBot="1">
      <c r="A59" s="149" t="s">
        <v>146</v>
      </c>
      <c r="C59" s="150"/>
      <c r="D59" s="152"/>
      <c r="E59" s="152"/>
      <c r="F59" s="152"/>
      <c r="G59" s="152"/>
      <c r="H59" s="152"/>
      <c r="I59" s="152"/>
      <c r="J59" s="15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5" s="14" customFormat="1" ht="17.25" customHeight="1" outlineLevel="1" thickBot="1">
      <c r="A60" s="20" t="s">
        <v>58</v>
      </c>
      <c r="B60" s="177">
        <v>41455</v>
      </c>
      <c r="C60" s="177">
        <v>41639</v>
      </c>
      <c r="D60" s="177">
        <v>41729</v>
      </c>
      <c r="E60" s="177">
        <v>41820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14" customFormat="1" ht="17.25" customHeight="1" outlineLevel="1">
      <c r="A61" s="242" t="s">
        <v>60</v>
      </c>
      <c r="B61" s="159">
        <v>0.01743428251136365</v>
      </c>
      <c r="C61" s="159">
        <v>0.012079305298445264</v>
      </c>
      <c r="D61" s="153">
        <v>0.00999665300444861</v>
      </c>
      <c r="E61" s="201">
        <v>0.009515462472792264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9" s="14" customFormat="1" ht="17.25" customHeight="1" outlineLevel="1">
      <c r="A62" s="234" t="s">
        <v>43</v>
      </c>
      <c r="B62" s="159">
        <v>0.017074632057016047</v>
      </c>
      <c r="C62" s="159">
        <v>0.014311894158898657</v>
      </c>
      <c r="D62" s="154">
        <v>0.013211060046756477</v>
      </c>
      <c r="E62" s="201">
        <v>0.0135371661628746</v>
      </c>
      <c r="L62" s="16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8" s="14" customFormat="1" ht="17.25" customHeight="1" outlineLevel="1">
      <c r="A63" s="238" t="s">
        <v>61</v>
      </c>
      <c r="B63" s="159">
        <v>0.9654910854316202</v>
      </c>
      <c r="C63" s="159">
        <v>0.9736088005426562</v>
      </c>
      <c r="D63" s="154">
        <v>0.976792286948795</v>
      </c>
      <c r="E63" s="201">
        <v>0.976947371364333</v>
      </c>
      <c r="J63" s="160"/>
      <c r="K63" s="160"/>
      <c r="L63" s="16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s="14" customFormat="1" ht="17.25" customHeight="1" outlineLevel="1" thickBot="1">
      <c r="A64" s="236" t="s">
        <v>65</v>
      </c>
      <c r="B64" s="161">
        <v>1</v>
      </c>
      <c r="C64" s="156">
        <v>1</v>
      </c>
      <c r="D64" s="156">
        <v>1</v>
      </c>
      <c r="E64" s="199">
        <v>1</v>
      </c>
      <c r="J64" s="160"/>
      <c r="K64" s="160"/>
      <c r="L64" s="160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12" s="14" customFormat="1" ht="15" outlineLevel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29"/>
      <c r="L65" s="152"/>
    </row>
    <row r="66" s="14" customFormat="1" ht="12.75" outlineLevel="1"/>
    <row r="67" s="14" customFormat="1" ht="12.75" outlineLevel="1"/>
    <row r="68" s="14" customFormat="1" ht="12.75" outlineLevel="1"/>
    <row r="69" s="14" customFormat="1" ht="12.75" outlineLevel="1"/>
    <row r="70" s="14" customFormat="1" ht="12.75" outlineLevel="1"/>
    <row r="71" s="14" customFormat="1" ht="12.75" outlineLevel="1"/>
    <row r="72" s="14" customFormat="1" ht="12.75" outlineLevel="1"/>
    <row r="73" s="14" customFormat="1" ht="12.75" outlineLevel="1"/>
    <row r="74" s="14" customFormat="1" ht="12.75" outlineLevel="1"/>
    <row r="75" s="14" customFormat="1" ht="12.75" outlineLevel="1"/>
    <row r="76" s="14" customFormat="1" ht="12.75" outlineLevel="1"/>
    <row r="77" s="14" customFormat="1" ht="12.75" outlineLevel="1"/>
    <row r="78" s="14" customFormat="1" ht="12.75" outlineLevel="1"/>
    <row r="79" s="14" customFormat="1" ht="12.75" outlineLevel="1"/>
    <row r="80" s="14" customFormat="1" ht="12.75" outlineLevel="1"/>
    <row r="81" s="14" customFormat="1" ht="12.75" outlineLevel="1"/>
    <row r="82" s="14" customFormat="1" ht="12.75" outlineLevel="1"/>
    <row r="83" s="14" customFormat="1" ht="12.75" outlineLevel="1"/>
    <row r="84" s="14" customFormat="1" ht="12.75" outlineLevel="1"/>
    <row r="85" s="14" customFormat="1" ht="12.75" outlineLevel="1"/>
    <row r="86" s="14" customFormat="1" ht="12.75" outlineLevel="1"/>
    <row r="87" s="14" customFormat="1" ht="12.75" outlineLevel="1"/>
    <row r="88" s="14" customFormat="1" ht="12.75" outlineLevel="1"/>
    <row r="89" s="14" customFormat="1" ht="12.75" outlineLevel="1"/>
    <row r="90" spans="1:3" s="14" customFormat="1" ht="18.75" outlineLevel="1" thickBot="1">
      <c r="A90" s="149" t="s">
        <v>147</v>
      </c>
      <c r="C90" s="16"/>
    </row>
    <row r="91" spans="1:3" s="14" customFormat="1" ht="15.75" outlineLevel="1" thickBot="1">
      <c r="A91" s="20" t="s">
        <v>58</v>
      </c>
      <c r="B91" s="177">
        <v>41820</v>
      </c>
      <c r="C91" s="16"/>
    </row>
    <row r="92" spans="1:3" s="14" customFormat="1" ht="18.75" customHeight="1" outlineLevel="1">
      <c r="A92" s="243" t="s">
        <v>68</v>
      </c>
      <c r="B92" s="200">
        <v>0.9485741929870047</v>
      </c>
      <c r="C92" s="16"/>
    </row>
    <row r="93" spans="1:3" s="14" customFormat="1" ht="18.75" customHeight="1" outlineLevel="1">
      <c r="A93" s="242" t="s">
        <v>60</v>
      </c>
      <c r="B93" s="200">
        <v>0.0004893403367652143</v>
      </c>
      <c r="C93" s="16"/>
    </row>
    <row r="94" spans="1:3" s="14" customFormat="1" ht="18.75" customHeight="1" outlineLevel="1">
      <c r="A94" s="234" t="s">
        <v>43</v>
      </c>
      <c r="B94" s="200">
        <v>0.0006961596945948398</v>
      </c>
      <c r="C94" s="16"/>
    </row>
    <row r="95" spans="1:2" s="14" customFormat="1" ht="18.75" customHeight="1" outlineLevel="1">
      <c r="A95" s="238" t="s">
        <v>61</v>
      </c>
      <c r="B95" s="200">
        <v>0.05024030698163527</v>
      </c>
    </row>
    <row r="96" spans="1:2" s="14" customFormat="1" ht="18.75" customHeight="1" outlineLevel="1" thickBot="1">
      <c r="A96" s="235" t="s">
        <v>151</v>
      </c>
      <c r="B96" s="202">
        <v>1</v>
      </c>
    </row>
    <row r="97" s="14" customFormat="1" ht="12.75" outlineLevel="1"/>
    <row r="98" s="14" customFormat="1" ht="18" customHeight="1" outlineLevel="1"/>
    <row r="99" s="14" customFormat="1" ht="18" customHeight="1" outlineLevel="1"/>
    <row r="100" s="14" customFormat="1" ht="18" customHeight="1" outlineLevel="1">
      <c r="C100" s="27"/>
    </row>
    <row r="101" s="14" customFormat="1" ht="18" customHeight="1" outlineLevel="1">
      <c r="C101" s="72"/>
    </row>
    <row r="102" spans="2:3" s="14" customFormat="1" ht="12.75" outlineLevel="1">
      <c r="B102" s="36"/>
      <c r="C102" s="36"/>
    </row>
    <row r="103" s="14" customFormat="1" ht="12.75" outlineLevel="1"/>
    <row r="104" s="14" customFormat="1" ht="12.75" outlineLevel="1"/>
  </sheetData>
  <sheetProtection/>
  <mergeCells count="3">
    <mergeCell ref="A1:I1"/>
    <mergeCell ref="A49:I49"/>
    <mergeCell ref="A11:C1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J25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5.8515625" style="78" customWidth="1"/>
    <col min="2" max="3" width="33.8515625" style="78" customWidth="1"/>
    <col min="4" max="5" width="11.140625" style="78" customWidth="1"/>
    <col min="6" max="15" width="11.140625" style="75" customWidth="1"/>
    <col min="16" max="16" width="11.421875" style="75" customWidth="1"/>
    <col min="17" max="21" width="10.57421875" style="75" customWidth="1"/>
    <col min="22" max="16384" width="9.140625" style="75" customWidth="1"/>
  </cols>
  <sheetData>
    <row r="1" spans="1:6" ht="15.75" thickBot="1">
      <c r="A1" s="273" t="s">
        <v>69</v>
      </c>
      <c r="B1" s="273"/>
      <c r="C1" s="273"/>
      <c r="D1" s="29"/>
      <c r="E1" s="29"/>
      <c r="F1" s="29"/>
    </row>
    <row r="2" spans="1:5" ht="33.75" customHeight="1" outlineLevel="1" thickBot="1">
      <c r="A2" s="34" t="s">
        <v>70</v>
      </c>
      <c r="B2" s="76" t="s">
        <v>71</v>
      </c>
      <c r="C2" s="76" t="s">
        <v>72</v>
      </c>
      <c r="D2" s="75"/>
      <c r="E2" s="75"/>
    </row>
    <row r="3" spans="1:5" ht="15" customHeight="1" outlineLevel="1">
      <c r="A3" s="300" t="s">
        <v>76</v>
      </c>
      <c r="B3" s="301">
        <v>-8467.465666482814</v>
      </c>
      <c r="C3" s="302">
        <v>39</v>
      </c>
      <c r="D3" s="77"/>
      <c r="E3" s="75"/>
    </row>
    <row r="4" spans="1:5" ht="15" customHeight="1" outlineLevel="1">
      <c r="A4" s="245" t="s">
        <v>80</v>
      </c>
      <c r="B4" s="187">
        <v>-5268.47290186005</v>
      </c>
      <c r="C4" s="133">
        <v>38</v>
      </c>
      <c r="D4" s="75"/>
      <c r="E4" s="75"/>
    </row>
    <row r="5" spans="1:5" ht="15" customHeight="1" outlineLevel="1">
      <c r="A5" s="245" t="s">
        <v>81</v>
      </c>
      <c r="B5" s="187">
        <v>-15623.22</v>
      </c>
      <c r="C5" s="133">
        <v>36</v>
      </c>
      <c r="D5" s="75"/>
      <c r="E5" s="75"/>
    </row>
    <row r="6" spans="1:5" ht="15" customHeight="1" outlineLevel="1">
      <c r="A6" s="245" t="s">
        <v>82</v>
      </c>
      <c r="B6" s="187">
        <v>-2359.803758141078</v>
      </c>
      <c r="C6" s="133">
        <v>35</v>
      </c>
      <c r="D6" s="75"/>
      <c r="E6" s="75"/>
    </row>
    <row r="7" spans="1:5" ht="15" customHeight="1" outlineLevel="1">
      <c r="A7" s="245" t="s">
        <v>83</v>
      </c>
      <c r="B7" s="187">
        <v>-8137.047199200014</v>
      </c>
      <c r="C7" s="133">
        <v>33</v>
      </c>
      <c r="D7" s="75"/>
      <c r="E7" s="75"/>
    </row>
    <row r="8" spans="1:5" ht="15" customHeight="1" outlineLevel="1">
      <c r="A8" s="245" t="s">
        <v>84</v>
      </c>
      <c r="B8" s="187">
        <v>-2444.715250738165</v>
      </c>
      <c r="C8" s="133">
        <v>31</v>
      </c>
      <c r="D8" s="75"/>
      <c r="E8" s="75"/>
    </row>
    <row r="9" spans="1:5" ht="15" customHeight="1" outlineLevel="1">
      <c r="A9" s="245" t="s">
        <v>85</v>
      </c>
      <c r="B9" s="187">
        <v>-1508.1569036613905</v>
      </c>
      <c r="C9" s="133">
        <v>31</v>
      </c>
      <c r="D9" s="75"/>
      <c r="E9" s="75"/>
    </row>
    <row r="10" spans="1:5" ht="15" customHeight="1" outlineLevel="1">
      <c r="A10" s="245" t="s">
        <v>73</v>
      </c>
      <c r="B10" s="187">
        <v>-10445.928605988727</v>
      </c>
      <c r="C10" s="133">
        <v>29</v>
      </c>
      <c r="D10" s="75"/>
      <c r="E10" s="75"/>
    </row>
    <row r="11" spans="1:5" ht="15" customHeight="1" outlineLevel="1">
      <c r="A11" s="245" t="s">
        <v>74</v>
      </c>
      <c r="B11" s="187">
        <v>-2843.798272856567</v>
      </c>
      <c r="C11" s="133">
        <v>30</v>
      </c>
      <c r="D11" s="75"/>
      <c r="E11" s="75"/>
    </row>
    <row r="12" spans="1:5" ht="15" customHeight="1" outlineLevel="1">
      <c r="A12" s="245" t="s">
        <v>75</v>
      </c>
      <c r="B12" s="246">
        <v>-803.7528592443039</v>
      </c>
      <c r="C12" s="133">
        <v>30</v>
      </c>
      <c r="D12" s="75"/>
      <c r="E12" s="75"/>
    </row>
    <row r="13" spans="1:3" ht="15" customHeight="1" outlineLevel="1">
      <c r="A13" s="245" t="s">
        <v>77</v>
      </c>
      <c r="B13" s="246">
        <v>-10437.301959329761</v>
      </c>
      <c r="C13" s="133">
        <v>29</v>
      </c>
    </row>
    <row r="14" spans="1:3" ht="15" customHeight="1" outlineLevel="1">
      <c r="A14" s="245" t="s">
        <v>78</v>
      </c>
      <c r="B14" s="246">
        <v>397.6373467815373</v>
      </c>
      <c r="C14" s="133">
        <v>29</v>
      </c>
    </row>
    <row r="15" spans="1:5" ht="15" customHeight="1" outlineLevel="1" thickBot="1">
      <c r="A15" s="303" t="s">
        <v>79</v>
      </c>
      <c r="B15" s="247">
        <v>-2130.0567384821165</v>
      </c>
      <c r="C15" s="134">
        <v>31</v>
      </c>
      <c r="D15" s="75"/>
      <c r="E15" s="75"/>
    </row>
    <row r="16" spans="1:10" ht="6" customHeight="1">
      <c r="A16" s="91"/>
      <c r="B16" s="92"/>
      <c r="C16" s="93"/>
      <c r="D16" s="91"/>
      <c r="E16" s="91"/>
      <c r="F16" s="94"/>
      <c r="H16" s="92"/>
      <c r="I16" s="93"/>
      <c r="J16" s="94"/>
    </row>
    <row r="17" spans="1:6" ht="15.75" thickBot="1">
      <c r="A17" s="274" t="s">
        <v>92</v>
      </c>
      <c r="B17" s="274"/>
      <c r="C17" s="274"/>
      <c r="D17" s="29"/>
      <c r="E17" s="29"/>
      <c r="F17" s="29"/>
    </row>
    <row r="18" spans="1:3" ht="15" customHeight="1" outlineLevel="1">
      <c r="A18" s="300" t="s">
        <v>87</v>
      </c>
      <c r="B18" s="301">
        <v>-12407.9214640499</v>
      </c>
      <c r="C18" s="302">
        <v>40</v>
      </c>
    </row>
    <row r="19" spans="1:3" ht="15" customHeight="1" outlineLevel="1">
      <c r="A19" s="245" t="s">
        <v>88</v>
      </c>
      <c r="B19" s="187">
        <v>-23251.4966600011</v>
      </c>
      <c r="C19" s="299">
        <v>36.333333333333336</v>
      </c>
    </row>
    <row r="20" spans="1:3" ht="15" customHeight="1" outlineLevel="1">
      <c r="A20" s="245" t="s">
        <v>89</v>
      </c>
      <c r="B20" s="187">
        <v>-12089.91935359957</v>
      </c>
      <c r="C20" s="299">
        <v>31.666666666666668</v>
      </c>
    </row>
    <row r="21" spans="1:3" ht="15" customHeight="1" outlineLevel="1">
      <c r="A21" s="245" t="s">
        <v>90</v>
      </c>
      <c r="B21" s="187">
        <v>-14093.479738089598</v>
      </c>
      <c r="C21" s="299">
        <v>29.666666666666668</v>
      </c>
    </row>
    <row r="22" spans="1:3" ht="15" customHeight="1" outlineLevel="1" thickBot="1">
      <c r="A22" s="303" t="s">
        <v>91</v>
      </c>
      <c r="B22" s="304">
        <v>-12169.72135103034</v>
      </c>
      <c r="C22" s="305">
        <v>29.666666666666668</v>
      </c>
    </row>
    <row r="23" spans="1:5" ht="12.75" outlineLevel="1">
      <c r="A23" s="306" t="s">
        <v>86</v>
      </c>
      <c r="B23" s="307">
        <f>SUM(B19:B22)</f>
        <v>-61604.61710272061</v>
      </c>
      <c r="E23" s="75"/>
    </row>
    <row r="24" spans="1:5" ht="12.75">
      <c r="A24" s="248"/>
      <c r="B24" s="213"/>
      <c r="E24" s="75"/>
    </row>
    <row r="25" spans="1:5" ht="12.75">
      <c r="A25" s="178" t="s">
        <v>93</v>
      </c>
      <c r="B25" s="249"/>
      <c r="E25" s="75"/>
    </row>
  </sheetData>
  <sheetProtection/>
  <mergeCells count="2">
    <mergeCell ref="A1:C1"/>
    <mergeCell ref="A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43"/>
  <sheetViews>
    <sheetView zoomScalePageLayoutView="0" workbookViewId="0" topLeftCell="A1">
      <selection activeCell="A1" sqref="A1:E1"/>
    </sheetView>
  </sheetViews>
  <sheetFormatPr defaultColWidth="9.140625" defaultRowHeight="12.75" outlineLevelRow="1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75" t="s">
        <v>153</v>
      </c>
      <c r="B1" s="275"/>
      <c r="C1" s="275"/>
      <c r="D1" s="275"/>
      <c r="E1" s="275"/>
    </row>
    <row r="2" spans="1:5" ht="15" customHeight="1" outlineLevel="1">
      <c r="A2" s="276" t="s">
        <v>58</v>
      </c>
      <c r="B2" s="278" t="s">
        <v>94</v>
      </c>
      <c r="C2" s="278"/>
      <c r="D2" s="278" t="s">
        <v>95</v>
      </c>
      <c r="E2" s="279"/>
    </row>
    <row r="3" spans="1:5" ht="15" customHeight="1" outlineLevel="1" thickBot="1">
      <c r="A3" s="277"/>
      <c r="B3" s="10" t="s">
        <v>96</v>
      </c>
      <c r="C3" s="10" t="s">
        <v>97</v>
      </c>
      <c r="D3" s="10" t="s">
        <v>97</v>
      </c>
      <c r="E3" s="308" t="s">
        <v>97</v>
      </c>
    </row>
    <row r="4" spans="1:5" ht="16.5" customHeight="1" outlineLevel="1">
      <c r="A4" s="250" t="s">
        <v>60</v>
      </c>
      <c r="B4" s="121">
        <v>0.012075718015665796</v>
      </c>
      <c r="C4" s="203">
        <v>0.0013054830287206266</v>
      </c>
      <c r="D4" s="121">
        <v>0.9859660574412533</v>
      </c>
      <c r="E4" s="204">
        <v>0.0006527415143603133</v>
      </c>
    </row>
    <row r="5" spans="1:5" ht="16.5" customHeight="1" outlineLevel="1">
      <c r="A5" s="251" t="s">
        <v>43</v>
      </c>
      <c r="B5" s="123">
        <v>5.951159200795755E-05</v>
      </c>
      <c r="C5" s="205">
        <v>2.4290445717533693E-06</v>
      </c>
      <c r="D5" s="123">
        <v>0.9999137689177028</v>
      </c>
      <c r="E5" s="206">
        <v>2.4290445717533695E-05</v>
      </c>
    </row>
    <row r="6" spans="1:5" ht="16.5" customHeight="1" outlineLevel="1">
      <c r="A6" s="251" t="s">
        <v>98</v>
      </c>
      <c r="B6" s="123">
        <v>0.09292893669546817</v>
      </c>
      <c r="C6" s="205">
        <v>0.005819079527420208</v>
      </c>
      <c r="D6" s="123">
        <v>0.8994886263445601</v>
      </c>
      <c r="E6" s="206">
        <v>0.0017633574325515782</v>
      </c>
    </row>
    <row r="7" spans="1:5" ht="16.5" customHeight="1" outlineLevel="1">
      <c r="A7" s="96" t="s">
        <v>99</v>
      </c>
      <c r="B7" s="97">
        <v>0.0007366867603088075</v>
      </c>
      <c r="C7" s="207">
        <v>4.6869141357330336E-05</v>
      </c>
      <c r="D7" s="97">
        <v>0.9991779873669637</v>
      </c>
      <c r="E7" s="208">
        <v>3.84567313701172E-05</v>
      </c>
    </row>
    <row r="8" spans="1:5" ht="16.5" customHeight="1" outlineLevel="1">
      <c r="A8" s="251" t="s">
        <v>100</v>
      </c>
      <c r="B8" s="125">
        <v>0.9795386586928663</v>
      </c>
      <c r="C8" s="209">
        <v>0.011725758222981632</v>
      </c>
      <c r="D8" s="125">
        <v>0.008521999145664247</v>
      </c>
      <c r="E8" s="210">
        <v>0.00021358393848782572</v>
      </c>
    </row>
    <row r="9" spans="1:5" ht="16.5" customHeight="1" outlineLevel="1" thickBot="1">
      <c r="A9" s="252" t="s">
        <v>63</v>
      </c>
      <c r="B9" s="44">
        <v>0.05287715433871416</v>
      </c>
      <c r="C9" s="211">
        <v>0.0006689998225102512</v>
      </c>
      <c r="D9" s="44">
        <v>0.9464060601371678</v>
      </c>
      <c r="E9" s="212">
        <v>4.778570160787509E-05</v>
      </c>
    </row>
    <row r="10" spans="1:5" ht="16.5" customHeight="1" thickBot="1">
      <c r="A10" s="280"/>
      <c r="B10" s="280"/>
      <c r="C10" s="280"/>
      <c r="D10" s="280"/>
      <c r="E10" s="280"/>
    </row>
    <row r="11" spans="1:5" ht="15.75" thickBot="1">
      <c r="A11" s="275" t="s">
        <v>101</v>
      </c>
      <c r="B11" s="275"/>
      <c r="C11" s="275"/>
      <c r="D11" s="275"/>
      <c r="E11" s="275"/>
    </row>
    <row r="12" spans="1:5" ht="15" customHeight="1" outlineLevel="1">
      <c r="A12" s="276" t="s">
        <v>58</v>
      </c>
      <c r="B12" s="278" t="s">
        <v>94</v>
      </c>
      <c r="C12" s="278"/>
      <c r="D12" s="278" t="s">
        <v>95</v>
      </c>
      <c r="E12" s="279"/>
    </row>
    <row r="13" spans="1:5" ht="15" customHeight="1" outlineLevel="1" thickBot="1">
      <c r="A13" s="277"/>
      <c r="B13" s="10" t="s">
        <v>96</v>
      </c>
      <c r="C13" s="10" t="s">
        <v>97</v>
      </c>
      <c r="D13" s="10" t="s">
        <v>96</v>
      </c>
      <c r="E13" s="10" t="s">
        <v>97</v>
      </c>
    </row>
    <row r="14" spans="1:5" ht="16.5" customHeight="1" outlineLevel="1">
      <c r="A14" s="250" t="s">
        <v>60</v>
      </c>
      <c r="B14" s="121">
        <v>0.3185574994854104</v>
      </c>
      <c r="C14" s="121">
        <v>0.07520211454579856</v>
      </c>
      <c r="D14" s="121">
        <v>0.6055089290567852</v>
      </c>
      <c r="E14" s="122">
        <v>0.0007314569120058124</v>
      </c>
    </row>
    <row r="15" spans="1:5" ht="16.5" customHeight="1" outlineLevel="1">
      <c r="A15" s="251" t="s">
        <v>43</v>
      </c>
      <c r="B15" s="123">
        <v>0.5152409145055431</v>
      </c>
      <c r="C15" s="123">
        <v>0.007590339759918465</v>
      </c>
      <c r="D15" s="123">
        <v>0.4768571989012993</v>
      </c>
      <c r="E15" s="124">
        <v>0.00031154683323909724</v>
      </c>
    </row>
    <row r="16" spans="1:5" ht="16.5" customHeight="1" outlineLevel="1">
      <c r="A16" s="251" t="s">
        <v>98</v>
      </c>
      <c r="B16" s="123">
        <v>0.6866621495596682</v>
      </c>
      <c r="C16" s="123">
        <v>0.04891629533147815</v>
      </c>
      <c r="D16" s="123">
        <v>0.26187745757113573</v>
      </c>
      <c r="E16" s="124">
        <v>0.002544097537717915</v>
      </c>
    </row>
    <row r="17" spans="1:5" ht="16.5" customHeight="1" outlineLevel="1">
      <c r="A17" s="96" t="s">
        <v>99</v>
      </c>
      <c r="B17" s="97">
        <v>0.6809317636732171</v>
      </c>
      <c r="C17" s="97">
        <v>0.04860016402202439</v>
      </c>
      <c r="D17" s="97">
        <v>0.267970992852722</v>
      </c>
      <c r="E17" s="98">
        <v>0.002497079452036544</v>
      </c>
    </row>
    <row r="18" spans="1:5" ht="16.5" customHeight="1" outlineLevel="1">
      <c r="A18" s="251" t="s">
        <v>100</v>
      </c>
      <c r="B18" s="125">
        <v>0.7935753385614007</v>
      </c>
      <c r="C18" s="125">
        <v>0.16203501015866514</v>
      </c>
      <c r="D18" s="125">
        <v>0.044300185152219285</v>
      </c>
      <c r="E18" s="126">
        <v>8.946612771500929E-05</v>
      </c>
    </row>
    <row r="19" spans="1:6" ht="16.5" customHeight="1" outlineLevel="1" thickBot="1">
      <c r="A19" s="252" t="s">
        <v>63</v>
      </c>
      <c r="B19" s="44">
        <v>0.7877270849574128</v>
      </c>
      <c r="C19" s="44">
        <v>0.1561456751620181</v>
      </c>
      <c r="D19" s="44">
        <v>0.055912774760990165</v>
      </c>
      <c r="E19" s="64">
        <v>0.0002144651195789428</v>
      </c>
      <c r="F19" s="216"/>
    </row>
    <row r="20" ht="12.75" outlineLevel="1"/>
    <row r="21" ht="12.75" outlineLevel="1"/>
    <row r="22" ht="12.75" outlineLevel="1"/>
    <row r="23" ht="12.75" outlineLevel="1"/>
    <row r="24" ht="12.75" outlineLevel="1"/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>
      <c r="A43" s="188" t="s">
        <v>102</v>
      </c>
    </row>
  </sheetData>
  <sheetProtection/>
  <mergeCells count="9">
    <mergeCell ref="B12:C12"/>
    <mergeCell ref="D12:E12"/>
    <mergeCell ref="A12:A13"/>
    <mergeCell ref="A10:E10"/>
    <mergeCell ref="A11:E11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P82"/>
  <sheetViews>
    <sheetView zoomScale="75" zoomScaleNormal="75" zoomScalePageLayoutView="0" workbookViewId="0" topLeftCell="A1">
      <selection activeCell="A1" sqref="A1:A13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281">
        <v>41820</v>
      </c>
      <c r="B1" s="283" t="s">
        <v>103</v>
      </c>
      <c r="C1" s="283"/>
      <c r="D1" s="53"/>
      <c r="E1" s="283" t="s">
        <v>114</v>
      </c>
      <c r="F1" s="283"/>
      <c r="G1" s="53"/>
      <c r="H1" s="283" t="s">
        <v>115</v>
      </c>
      <c r="I1" s="283"/>
      <c r="J1" s="54"/>
      <c r="K1" s="283" t="s">
        <v>148</v>
      </c>
      <c r="L1" s="283"/>
      <c r="M1" s="53"/>
    </row>
    <row r="2" spans="1:13" ht="15">
      <c r="A2" s="282"/>
      <c r="B2" s="55" t="s">
        <v>104</v>
      </c>
      <c r="C2" s="56">
        <v>0.2198660031727468</v>
      </c>
      <c r="D2" s="53"/>
      <c r="E2" s="55" t="s">
        <v>104</v>
      </c>
      <c r="F2" s="56">
        <v>0.09340996616863824</v>
      </c>
      <c r="G2" s="53"/>
      <c r="H2" s="55" t="s">
        <v>104</v>
      </c>
      <c r="I2" s="56">
        <v>0.45796652261290693</v>
      </c>
      <c r="J2" s="56"/>
      <c r="K2" s="55" t="s">
        <v>104</v>
      </c>
      <c r="L2" s="56">
        <v>0.45129850649980524</v>
      </c>
      <c r="M2" s="53"/>
    </row>
    <row r="3" spans="1:13" ht="15">
      <c r="A3" s="282"/>
      <c r="B3" s="55" t="s">
        <v>105</v>
      </c>
      <c r="C3" s="56">
        <v>0.30783127823099776</v>
      </c>
      <c r="D3" s="53"/>
      <c r="E3" s="55" t="s">
        <v>105</v>
      </c>
      <c r="F3" s="56">
        <v>0.14368617199673317</v>
      </c>
      <c r="G3" s="53"/>
      <c r="H3" s="55" t="s">
        <v>116</v>
      </c>
      <c r="I3" s="56">
        <v>0.0021957416749278404</v>
      </c>
      <c r="J3" s="56"/>
      <c r="K3" s="55" t="s">
        <v>116</v>
      </c>
      <c r="L3" s="56">
        <v>0.0021491362275885485</v>
      </c>
      <c r="M3" s="53"/>
    </row>
    <row r="4" spans="1:13" ht="15">
      <c r="A4" s="282"/>
      <c r="B4" s="55" t="s">
        <v>106</v>
      </c>
      <c r="C4" s="56">
        <v>0.015988398481738827</v>
      </c>
      <c r="D4" s="53"/>
      <c r="E4" s="55" t="s">
        <v>106</v>
      </c>
      <c r="F4" s="56">
        <v>0.0067557959483839705</v>
      </c>
      <c r="G4" s="53"/>
      <c r="H4" s="55" t="s">
        <v>105</v>
      </c>
      <c r="I4" s="56">
        <v>0.1085342267220222</v>
      </c>
      <c r="J4" s="56"/>
      <c r="K4" s="55" t="s">
        <v>105</v>
      </c>
      <c r="L4" s="56">
        <v>0.11066902916818554</v>
      </c>
      <c r="M4" s="53"/>
    </row>
    <row r="5" spans="1:13" ht="15">
      <c r="A5" s="282"/>
      <c r="B5" s="55" t="s">
        <v>107</v>
      </c>
      <c r="C5" s="56">
        <v>0.08891088036972873</v>
      </c>
      <c r="D5" s="53"/>
      <c r="E5" s="55" t="s">
        <v>112</v>
      </c>
      <c r="F5" s="56">
        <v>0.019020786838685536</v>
      </c>
      <c r="G5" s="53"/>
      <c r="H5" s="55" t="s">
        <v>106</v>
      </c>
      <c r="I5" s="56">
        <v>2.226733286663206E-05</v>
      </c>
      <c r="J5" s="56"/>
      <c r="K5" s="55" t="s">
        <v>106</v>
      </c>
      <c r="L5" s="56">
        <v>0.00024329805159649682</v>
      </c>
      <c r="M5" s="53"/>
    </row>
    <row r="6" spans="1:13" ht="15">
      <c r="A6" s="282"/>
      <c r="B6" s="55" t="s">
        <v>108</v>
      </c>
      <c r="C6" s="56">
        <v>0.0043061882192015205</v>
      </c>
      <c r="D6" s="53"/>
      <c r="E6" s="55" t="s">
        <v>108</v>
      </c>
      <c r="F6" s="56">
        <v>0.0005217682037898563</v>
      </c>
      <c r="G6" s="53"/>
      <c r="H6" s="55" t="s">
        <v>112</v>
      </c>
      <c r="I6" s="56">
        <v>0.017965154109258558</v>
      </c>
      <c r="J6" s="56"/>
      <c r="K6" s="55" t="s">
        <v>112</v>
      </c>
      <c r="L6" s="56">
        <v>0.01857883966583903</v>
      </c>
      <c r="M6" s="53"/>
    </row>
    <row r="7" spans="1:13" ht="15">
      <c r="A7" s="282"/>
      <c r="B7" s="55" t="s">
        <v>109</v>
      </c>
      <c r="C7" s="56">
        <v>0.3201430017189986</v>
      </c>
      <c r="D7" s="53"/>
      <c r="E7" s="55" t="s">
        <v>109</v>
      </c>
      <c r="F7" s="56">
        <v>0.6833978701901935</v>
      </c>
      <c r="G7" s="53"/>
      <c r="H7" s="55" t="s">
        <v>108</v>
      </c>
      <c r="I7" s="70">
        <v>2.5776278010587176E-06</v>
      </c>
      <c r="J7" s="56"/>
      <c r="K7" s="55" t="s">
        <v>108</v>
      </c>
      <c r="L7" s="56">
        <v>4.561433350727639E-05</v>
      </c>
      <c r="M7" s="53"/>
    </row>
    <row r="8" spans="1:13" ht="15">
      <c r="A8" s="282"/>
      <c r="B8" s="55" t="s">
        <v>110</v>
      </c>
      <c r="C8" s="56">
        <v>0.04295424980658781</v>
      </c>
      <c r="D8" s="53"/>
      <c r="E8" s="55" t="s">
        <v>110</v>
      </c>
      <c r="F8" s="56">
        <v>0.051814802279449464</v>
      </c>
      <c r="G8" s="53"/>
      <c r="H8" s="55" t="s">
        <v>109</v>
      </c>
      <c r="I8" s="56">
        <v>0.3601607510971883</v>
      </c>
      <c r="J8" s="56"/>
      <c r="K8" s="55" t="s">
        <v>109</v>
      </c>
      <c r="L8" s="56">
        <v>0.3639483973734611</v>
      </c>
      <c r="M8" s="53"/>
    </row>
    <row r="9" spans="1:13" ht="15">
      <c r="A9" s="282"/>
      <c r="B9" s="55"/>
      <c r="C9" s="56"/>
      <c r="D9" s="57"/>
      <c r="E9" s="53" t="s">
        <v>113</v>
      </c>
      <c r="F9" s="56">
        <v>0.0013928383741262241</v>
      </c>
      <c r="G9" s="53"/>
      <c r="H9" s="55" t="s">
        <v>110</v>
      </c>
      <c r="I9" s="56">
        <v>0.013410916116714579</v>
      </c>
      <c r="J9" s="56"/>
      <c r="K9" s="55" t="s">
        <v>110</v>
      </c>
      <c r="L9" s="56">
        <v>0.014151091687015529</v>
      </c>
      <c r="M9" s="53"/>
    </row>
    <row r="10" spans="1:13" ht="15">
      <c r="A10" s="282"/>
      <c r="D10" s="55"/>
      <c r="G10" s="53"/>
      <c r="H10" s="55" t="s">
        <v>117</v>
      </c>
      <c r="I10" s="56">
        <v>0</v>
      </c>
      <c r="J10" s="56"/>
      <c r="K10" s="55" t="s">
        <v>117</v>
      </c>
      <c r="L10" s="56">
        <v>0</v>
      </c>
      <c r="M10" s="53"/>
    </row>
    <row r="11" spans="1:13" ht="15">
      <c r="A11" s="282"/>
      <c r="B11" s="55"/>
      <c r="C11" s="55"/>
      <c r="D11" s="55"/>
      <c r="G11" s="56"/>
      <c r="H11" s="55" t="s">
        <v>118</v>
      </c>
      <c r="I11" s="56">
        <v>0.03974184270631401</v>
      </c>
      <c r="J11" s="53"/>
      <c r="K11" s="55" t="s">
        <v>118</v>
      </c>
      <c r="L11" s="56">
        <v>0.038916086993001135</v>
      </c>
      <c r="M11" s="53"/>
    </row>
    <row r="12" spans="1:13" ht="15">
      <c r="A12" s="282"/>
      <c r="B12" s="55"/>
      <c r="C12" s="55"/>
      <c r="D12" s="55"/>
      <c r="G12" s="56"/>
      <c r="H12" s="55"/>
      <c r="I12" s="56"/>
      <c r="M12" s="53"/>
    </row>
    <row r="13" spans="1:16" ht="15">
      <c r="A13" s="282"/>
      <c r="B13" s="58" t="s">
        <v>111</v>
      </c>
      <c r="C13" s="59">
        <f>SUM(C5:C8)</f>
        <v>0.45631432011451667</v>
      </c>
      <c r="D13" s="31"/>
      <c r="E13" s="58" t="s">
        <v>111</v>
      </c>
      <c r="F13" s="59">
        <f>SUM(F5:F9)</f>
        <v>0.7561480658862445</v>
      </c>
      <c r="G13" s="32"/>
      <c r="H13" s="58" t="s">
        <v>111</v>
      </c>
      <c r="I13" s="59">
        <f>SUM(I6:I11)</f>
        <v>0.43128124165727655</v>
      </c>
      <c r="J13" s="53"/>
      <c r="K13" s="58" t="s">
        <v>111</v>
      </c>
      <c r="L13" s="59">
        <f>SUM(L6:L11)</f>
        <v>0.43564003005282403</v>
      </c>
      <c r="M13" s="2"/>
      <c r="P13" s="2"/>
    </row>
    <row r="14" spans="1:16" ht="14.25" outlineLevel="1">
      <c r="A14" s="2"/>
      <c r="B14" s="31"/>
      <c r="C14" s="31"/>
      <c r="D14" s="9"/>
      <c r="E14" s="8"/>
      <c r="F14" s="8"/>
      <c r="G14" s="9"/>
      <c r="H14" s="8"/>
      <c r="I14" s="8"/>
      <c r="J14" s="9"/>
      <c r="K14" s="2"/>
      <c r="L14" s="2"/>
      <c r="M14" s="2"/>
      <c r="P14" s="2"/>
    </row>
    <row r="15" spans="1:16" ht="12.75" outlineLevel="1">
      <c r="A15" s="2"/>
      <c r="B15" s="8"/>
      <c r="C15" s="8"/>
      <c r="D15" s="8"/>
      <c r="E15" s="8"/>
      <c r="F15" s="8"/>
      <c r="G15" s="8"/>
      <c r="J15" s="8"/>
      <c r="M15" s="2"/>
      <c r="P15" s="2"/>
    </row>
    <row r="16" spans="2:3" ht="12.75" outlineLevel="1">
      <c r="B16" s="8"/>
      <c r="C16" s="8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0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6.5" customHeight="1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283" t="s">
        <v>119</v>
      </c>
      <c r="C68" s="283"/>
    </row>
    <row r="69" spans="2:3" ht="15">
      <c r="B69" s="55" t="s">
        <v>104</v>
      </c>
      <c r="C69" s="56">
        <v>0.6751384878096373</v>
      </c>
    </row>
    <row r="70" spans="2:3" ht="15">
      <c r="B70" s="55" t="s">
        <v>116</v>
      </c>
      <c r="C70" s="56">
        <v>0.020617038717434415</v>
      </c>
    </row>
    <row r="71" spans="2:3" ht="15">
      <c r="B71" s="55" t="s">
        <v>105</v>
      </c>
      <c r="C71" s="56">
        <v>0.021784927173736333</v>
      </c>
    </row>
    <row r="72" spans="2:3" ht="15">
      <c r="B72" s="55" t="s">
        <v>106</v>
      </c>
      <c r="C72" s="70">
        <v>4.5986657325024384E-05</v>
      </c>
    </row>
    <row r="73" spans="2:3" ht="15">
      <c r="B73" s="55" t="s">
        <v>112</v>
      </c>
      <c r="C73" s="70">
        <v>0.0001268108010712629</v>
      </c>
    </row>
    <row r="74" spans="2:3" ht="15">
      <c r="B74" s="55" t="s">
        <v>108</v>
      </c>
      <c r="C74" s="56">
        <v>0</v>
      </c>
    </row>
    <row r="75" spans="2:3" ht="15">
      <c r="B75" s="55" t="s">
        <v>109</v>
      </c>
      <c r="C75" s="56">
        <v>0.12555313258093598</v>
      </c>
    </row>
    <row r="76" spans="2:3" ht="15">
      <c r="B76" s="55" t="s">
        <v>110</v>
      </c>
      <c r="C76" s="56">
        <v>0.06135187901897757</v>
      </c>
    </row>
    <row r="77" spans="2:3" ht="15">
      <c r="B77" s="55" t="s">
        <v>117</v>
      </c>
      <c r="C77" s="56">
        <v>7.899726292893483E-05</v>
      </c>
    </row>
    <row r="78" spans="2:3" ht="15">
      <c r="B78" s="55" t="s">
        <v>118</v>
      </c>
      <c r="C78" s="56">
        <v>0.09438182875180125</v>
      </c>
    </row>
    <row r="79" spans="2:3" ht="15">
      <c r="B79" s="55" t="s">
        <v>120</v>
      </c>
      <c r="C79" s="70">
        <v>0.00040620716318308755</v>
      </c>
    </row>
    <row r="80" spans="2:3" ht="15">
      <c r="B80" s="55" t="s">
        <v>113</v>
      </c>
      <c r="C80" s="70">
        <v>0.0005147040629690184</v>
      </c>
    </row>
    <row r="81" spans="2:3" ht="15">
      <c r="B81" s="55"/>
      <c r="C81" s="56"/>
    </row>
    <row r="82" spans="2:3" ht="15">
      <c r="B82" s="58" t="s">
        <v>111</v>
      </c>
      <c r="C82" s="59">
        <f>SUM(C73:C80)</f>
        <v>0.28241355964186704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6">
    <mergeCell ref="A1:A13"/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F34"/>
  <sheetViews>
    <sheetView zoomScalePageLayoutView="0" workbookViewId="0" topLeftCell="A1">
      <selection activeCell="A22" sqref="A22"/>
    </sheetView>
  </sheetViews>
  <sheetFormatPr defaultColWidth="9.140625" defaultRowHeight="12.75" outlineLevelRow="1"/>
  <cols>
    <col min="1" max="1" width="24.8515625" style="81" customWidth="1"/>
    <col min="2" max="2" width="32.140625" style="81" customWidth="1"/>
    <col min="3" max="3" width="27.7109375" style="81" customWidth="1"/>
    <col min="4" max="16384" width="9.140625" style="81" customWidth="1"/>
  </cols>
  <sheetData>
    <row r="1" spans="1:3" ht="36.75" customHeight="1" thickBot="1">
      <c r="A1" s="284" t="s">
        <v>121</v>
      </c>
      <c r="B1" s="284"/>
      <c r="C1" s="284"/>
    </row>
    <row r="2" spans="1:3" ht="22.5" customHeight="1" thickBot="1">
      <c r="A2" s="310" t="s">
        <v>122</v>
      </c>
      <c r="B2" s="310"/>
      <c r="C2" s="310"/>
    </row>
    <row r="3" spans="1:3" ht="29.25" customHeight="1" outlineLevel="1" thickBot="1">
      <c r="A3" s="82" t="s">
        <v>123</v>
      </c>
      <c r="B3" s="253" t="s">
        <v>124</v>
      </c>
      <c r="C3" s="254" t="s">
        <v>125</v>
      </c>
    </row>
    <row r="4" spans="1:3" ht="15" customHeight="1" outlineLevel="1">
      <c r="A4" s="83" t="s">
        <v>109</v>
      </c>
      <c r="B4" s="86">
        <v>27473140970.50378</v>
      </c>
      <c r="C4" s="85">
        <f aca="true" t="shared" si="0" ref="C4:C12">B4/$B$13</f>
        <v>0.47389169412272486</v>
      </c>
    </row>
    <row r="5" spans="1:3" ht="15" customHeight="1" outlineLevel="1">
      <c r="A5" s="309" t="s">
        <v>118</v>
      </c>
      <c r="B5" s="84">
        <v>18309700898.86316</v>
      </c>
      <c r="C5" s="85">
        <f t="shared" si="0"/>
        <v>0.3158290195925687</v>
      </c>
    </row>
    <row r="6" spans="1:3" ht="15" customHeight="1" outlineLevel="1">
      <c r="A6" s="83" t="s">
        <v>110</v>
      </c>
      <c r="B6" s="84">
        <v>11790757751.410889</v>
      </c>
      <c r="C6" s="85">
        <f t="shared" si="0"/>
        <v>0.203381993045708</v>
      </c>
    </row>
    <row r="7" spans="1:3" ht="15" customHeight="1" outlineLevel="1">
      <c r="A7" s="83" t="s">
        <v>129</v>
      </c>
      <c r="B7" s="84">
        <v>209541985.644</v>
      </c>
      <c r="C7" s="85">
        <f t="shared" si="0"/>
        <v>0.0036144468036358626</v>
      </c>
    </row>
    <row r="8" spans="1:3" ht="15" customHeight="1" outlineLevel="1">
      <c r="A8" s="83" t="s">
        <v>126</v>
      </c>
      <c r="B8" s="84">
        <v>96694805.61999999</v>
      </c>
      <c r="C8" s="85">
        <f t="shared" si="0"/>
        <v>0.0016679150482766627</v>
      </c>
    </row>
    <row r="9" spans="1:3" ht="15" customHeight="1" outlineLevel="1">
      <c r="A9" s="83" t="s">
        <v>127</v>
      </c>
      <c r="B9" s="84">
        <v>77130614.6799999</v>
      </c>
      <c r="C9" s="85">
        <f t="shared" si="0"/>
        <v>0.001330446988157467</v>
      </c>
    </row>
    <row r="10" spans="1:3" ht="15" customHeight="1" outlineLevel="1">
      <c r="A10" s="83" t="s">
        <v>117</v>
      </c>
      <c r="B10" s="84">
        <v>15000000</v>
      </c>
      <c r="C10" s="85">
        <f t="shared" si="0"/>
        <v>0.00025873908700401957</v>
      </c>
    </row>
    <row r="11" spans="1:3" ht="15" customHeight="1" outlineLevel="1">
      <c r="A11" s="309" t="s">
        <v>128</v>
      </c>
      <c r="B11" s="84">
        <v>1037200</v>
      </c>
      <c r="C11" s="179">
        <f t="shared" si="0"/>
        <v>1.7890945402704608E-05</v>
      </c>
    </row>
    <row r="12" spans="1:3" ht="15" customHeight="1" outlineLevel="1">
      <c r="A12" s="83" t="s">
        <v>108</v>
      </c>
      <c r="B12" s="84">
        <v>455344.80000000005</v>
      </c>
      <c r="C12" s="189">
        <f t="shared" si="0"/>
        <v>7.85436652160186E-06</v>
      </c>
    </row>
    <row r="13" spans="1:3" ht="15" customHeight="1" outlineLevel="1" thickBot="1">
      <c r="A13" s="87" t="s">
        <v>24</v>
      </c>
      <c r="B13" s="88">
        <f>SUM(B4:B12)</f>
        <v>57973459571.521835</v>
      </c>
      <c r="C13" s="90">
        <f>SUM(C4:C12)</f>
        <v>0.9999999999999999</v>
      </c>
    </row>
    <row r="14" spans="1:3" ht="12.75">
      <c r="A14" s="285"/>
      <c r="B14" s="285"/>
      <c r="C14" s="285"/>
    </row>
    <row r="15" spans="1:3" s="80" customFormat="1" ht="22.5" customHeight="1" thickBot="1">
      <c r="A15" s="311" t="s">
        <v>154</v>
      </c>
      <c r="B15" s="311"/>
      <c r="C15" s="311"/>
    </row>
    <row r="16" spans="1:3" ht="30.75" customHeight="1" outlineLevel="1" thickBot="1">
      <c r="A16" s="82" t="s">
        <v>123</v>
      </c>
      <c r="B16" s="253" t="s">
        <v>124</v>
      </c>
      <c r="C16" s="254" t="s">
        <v>125</v>
      </c>
    </row>
    <row r="17" spans="1:3" ht="15" customHeight="1" outlineLevel="1">
      <c r="A17" s="83" t="s">
        <v>109</v>
      </c>
      <c r="B17" s="84">
        <v>3633112608.910601</v>
      </c>
      <c r="C17" s="89">
        <f>B17/$B$22</f>
        <v>0.835433780796797</v>
      </c>
    </row>
    <row r="18" spans="1:3" ht="15" customHeight="1" outlineLevel="1">
      <c r="A18" s="309" t="s">
        <v>118</v>
      </c>
      <c r="B18" s="84">
        <v>388479595.91</v>
      </c>
      <c r="C18" s="85">
        <f>B18/$B$22</f>
        <v>0.08933083350554888</v>
      </c>
    </row>
    <row r="19" spans="1:3" ht="15" customHeight="1" outlineLevel="1">
      <c r="A19" s="83" t="s">
        <v>130</v>
      </c>
      <c r="B19" s="84">
        <v>185463151.194</v>
      </c>
      <c r="C19" s="85">
        <f>B19/$B$22</f>
        <v>0.04264722795007206</v>
      </c>
    </row>
    <row r="20" spans="1:3" ht="15" customHeight="1" outlineLevel="1">
      <c r="A20" s="83" t="s">
        <v>110</v>
      </c>
      <c r="B20" s="84">
        <v>141263184.586</v>
      </c>
      <c r="C20" s="85">
        <f>B20/$B$22</f>
        <v>0.03248345126892866</v>
      </c>
    </row>
    <row r="21" spans="1:3" ht="15" customHeight="1" outlineLevel="1">
      <c r="A21" s="83" t="s">
        <v>108</v>
      </c>
      <c r="B21" s="255">
        <v>455344.80000000005</v>
      </c>
      <c r="C21" s="85">
        <f>B21/$B$22</f>
        <v>0.00010470647865336289</v>
      </c>
    </row>
    <row r="22" spans="1:3" ht="15" customHeight="1" outlineLevel="1" thickBot="1">
      <c r="A22" s="87" t="s">
        <v>24</v>
      </c>
      <c r="B22" s="88">
        <f>SUM(B17:B21)</f>
        <v>4348773885.400601</v>
      </c>
      <c r="C22" s="90">
        <f>SUM(C17:C21)</f>
        <v>0.9999999999999999</v>
      </c>
    </row>
    <row r="23" spans="1:3" ht="12.75">
      <c r="A23" s="285"/>
      <c r="B23" s="285"/>
      <c r="C23" s="285"/>
    </row>
    <row r="24" spans="1:3" s="80" customFormat="1" ht="22.5" customHeight="1" thickBot="1">
      <c r="A24" s="311" t="s">
        <v>131</v>
      </c>
      <c r="B24" s="311"/>
      <c r="C24" s="311"/>
    </row>
    <row r="25" spans="1:3" ht="29.25" customHeight="1" outlineLevel="1" thickBot="1">
      <c r="A25" s="82" t="s">
        <v>123</v>
      </c>
      <c r="B25" s="253" t="s">
        <v>124</v>
      </c>
      <c r="C25" s="254" t="s">
        <v>125</v>
      </c>
    </row>
    <row r="26" spans="1:3" ht="15" customHeight="1" outlineLevel="1">
      <c r="A26" s="83" t="s">
        <v>109</v>
      </c>
      <c r="B26" s="84">
        <v>1123389925.771</v>
      </c>
      <c r="C26" s="89">
        <f>B26/$B$31</f>
        <v>0.8516129872939637</v>
      </c>
    </row>
    <row r="27" spans="1:3" ht="15" customHeight="1" outlineLevel="1">
      <c r="A27" s="83" t="s">
        <v>118</v>
      </c>
      <c r="B27" s="84">
        <v>167094053.91</v>
      </c>
      <c r="C27" s="85">
        <f>B27/$B$31</f>
        <v>0.12666970136098682</v>
      </c>
    </row>
    <row r="28" spans="1:3" ht="15" customHeight="1" outlineLevel="1">
      <c r="A28" s="83" t="s">
        <v>110</v>
      </c>
      <c r="B28" s="84">
        <v>17420730.84590001</v>
      </c>
      <c r="C28" s="85">
        <f>B28/$B$31</f>
        <v>0.013206207654336069</v>
      </c>
    </row>
    <row r="29" spans="1:3" ht="15" customHeight="1" outlineLevel="1">
      <c r="A29" s="83" t="s">
        <v>130</v>
      </c>
      <c r="B29" s="84">
        <v>10797109.259999998</v>
      </c>
      <c r="C29" s="85">
        <f>B29/$B$31</f>
        <v>0.00818501061840774</v>
      </c>
    </row>
    <row r="30" spans="1:3" ht="15" customHeight="1" outlineLevel="1">
      <c r="A30" s="83" t="s">
        <v>108</v>
      </c>
      <c r="B30" s="84">
        <v>430159.8</v>
      </c>
      <c r="C30" s="85">
        <f>B30/$B$31</f>
        <v>0.00032609307230555435</v>
      </c>
    </row>
    <row r="31" spans="1:3" ht="15" customHeight="1" outlineLevel="1" thickBot="1">
      <c r="A31" s="312" t="s">
        <v>24</v>
      </c>
      <c r="B31" s="88">
        <f>SUM(B26:B30)</f>
        <v>1319131979.5869</v>
      </c>
      <c r="C31" s="90">
        <f>SUM(C26:C30)</f>
        <v>0.9999999999999999</v>
      </c>
    </row>
    <row r="32" ht="12.75">
      <c r="C32" s="190"/>
    </row>
    <row r="34" ht="12.75">
      <c r="F34"/>
    </row>
  </sheetData>
  <sheetProtection/>
  <mergeCells count="6">
    <mergeCell ref="A15:C15"/>
    <mergeCell ref="A1:C1"/>
    <mergeCell ref="A14:C14"/>
    <mergeCell ref="A24:C24"/>
    <mergeCell ref="A2:C2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2014-09-26T14:07:00Z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