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955" windowHeight="769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Інвестори" sheetId="7" r:id="rId7"/>
    <sheet name="Структура активів_типи фондів" sheetId="8" r:id="rId8"/>
    <sheet name="Структура активів_типи ЦП" sheetId="9" r:id="rId9"/>
    <sheet name="Доходніст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9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9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7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9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9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7" hidden="1">{#N/A,#N/A,FALSE,"т02бд"}</definedName>
    <definedName name="q" localSheetId="8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9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7" hidden="1">{#N/A,#N/A,FALSE,"т04"}</definedName>
    <definedName name="t06" localSheetId="8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9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7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9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9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9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9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9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9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9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9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9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9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9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9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7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9" hidden="1">{#N/A,#N/A,FALSE,"т02бд"}</definedName>
    <definedName name="ц" localSheetId="5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9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9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<sst xmlns="http://schemas.openxmlformats.org/spreadsheetml/2006/main" count="320" uniqueCount="146">
  <si>
    <t>Відкриті ІСІ</t>
  </si>
  <si>
    <t>Інтервальні ІСІ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</si>
  <si>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</si>
  <si>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</si>
  <si>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</si>
  <si>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</si>
  <si>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</si>
  <si>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</si>
  <si>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</si>
  <si>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</si>
  <si>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</si>
  <si>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</si>
  <si>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</si>
  <si>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</si>
  <si>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</si>
  <si>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</si>
  <si>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</si>
  <si>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</si>
  <si>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</si>
  <si>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</si>
  <si>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</si>
  <si>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</si>
  <si>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</si>
  <si>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</si>
  <si>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</si>
  <si>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</si>
  <si>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</si>
  <si>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</si>
  <si>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</si>
  <si>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</si>
  <si>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</si>
  <si>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</si>
  <si>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</si>
  <si>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</si>
  <si>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</si>
  <si>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</si>
  <si>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</si>
  <si>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</si>
  <si>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</si>
  <si>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</si>
  <si>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</si>
  <si>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</si>
  <si>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</si>
  <si>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</si>
  <si>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</si>
  <si>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</si>
  <si>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</si>
  <si>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</si>
  <si>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</si>
  <si>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</si>
  <si>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</si>
  <si>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</si>
  <si>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</si>
  <si>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</si>
  <si>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</si>
  <si>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</si>
  <si>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</si>
  <si>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</si>
  <si>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</si>
  <si>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</si>
  <si>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</si>
  <si>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</si>
  <si>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</si>
  <si>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</si>
  <si>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</si>
  <si>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http://www.bloomberg.com/markets/stocks/world-indexes/</t>
  </si>
  <si>
    <t>Заставні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</si>
  <si>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</si>
  <si>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</si>
  <si>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</si>
  <si>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</si>
  <si>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 xml:space="preserve">Розподіл активів ІСІ 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</si>
  <si>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</si>
  <si>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</si>
  <si>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</si>
  <si>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</si>
  <si>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</si>
  <si>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</si>
  <si>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</si>
  <si>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</si>
  <si>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</si>
  <si>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</si>
  <si>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</si>
  <si>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HANG SENG (Гонконг)</t>
  </si>
  <si>
    <t xml:space="preserve">За рік </t>
  </si>
  <si>
    <t>Щомісячний чистий притік/відтік капіталу відкритих ІСІ (за щоденними даними)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</si>
  <si>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</si>
  <si>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Деривативи</t>
  </si>
  <si>
    <t>Закриті (невенчурні) ІСІ</t>
  </si>
  <si>
    <t>Фонди акцій</t>
  </si>
  <si>
    <t>Фонди облігацій</t>
  </si>
  <si>
    <t>Інші фонди</t>
  </si>
  <si>
    <t>* ПІФ - пайові інвестиційні фонди, КІФ - корпоративні; В – відкриті, І – інтервальні, ЗД – закриті диверсифіковані, ЗН - закриті недиверсифіковані невенчурні, ЗВ - венчурні.</t>
  </si>
  <si>
    <t>Диверсифіковані ІСІ з публічною емісією за класами фондів*</t>
  </si>
  <si>
    <t>Фонди змішаних інвестицій**</t>
  </si>
  <si>
    <t>Закриті ІСІ (крім венчурних)</t>
  </si>
  <si>
    <t>Усі ІСІ (крім венчурних)</t>
  </si>
  <si>
    <t xml:space="preserve">Усі ІСІ, що досягли нормативу мінімального обсягу активів, за типами, видами та правовими формами фондів </t>
  </si>
  <si>
    <t>http://www.uaib.com.ua/rankings_/byclass.html</t>
  </si>
  <si>
    <t>Детальніше про класи фондів - див.:</t>
  </si>
  <si>
    <t>вересень '12</t>
  </si>
  <si>
    <t>3 кв. 2012</t>
  </si>
  <si>
    <t>Казначейські зобов'язання</t>
  </si>
  <si>
    <t>31.12.2012*</t>
  </si>
  <si>
    <t>* Станом на 28.12.2012</t>
  </si>
  <si>
    <t>жовтень '12</t>
  </si>
  <si>
    <t>листопад '12</t>
  </si>
  <si>
    <t>грудень '12</t>
  </si>
  <si>
    <t>4 кв. 2012</t>
  </si>
  <si>
    <t>Закриті (крім венчурних)</t>
  </si>
  <si>
    <t>Усі (крім венчурних)</t>
  </si>
  <si>
    <t>Зміна за рік</t>
  </si>
  <si>
    <t>січень '13</t>
  </si>
  <si>
    <t>лютий  '13</t>
  </si>
  <si>
    <t>березень '13</t>
  </si>
  <si>
    <t>1 кв. 2013</t>
  </si>
  <si>
    <t>Ощадні сертифікати</t>
  </si>
  <si>
    <t>За рік</t>
  </si>
  <si>
    <t>Фонди змішаних інвестицій</t>
  </si>
  <si>
    <t>Чистий притік/відтік капіталу у 1-му кв. 2012-2013, тис. грн.</t>
  </si>
  <si>
    <t>Зміна з початку року</t>
  </si>
  <si>
    <t xml:space="preserve">Зміна за рік </t>
  </si>
  <si>
    <t>квітень '13</t>
  </si>
  <si>
    <t>травень  '13</t>
  </si>
  <si>
    <t>червень '13</t>
  </si>
  <si>
    <t>2 кв. 2013</t>
  </si>
  <si>
    <t>Кіл-ть фондів, щодо яких наявні дані за період*</t>
  </si>
  <si>
    <t>З початку року</t>
  </si>
  <si>
    <t>Фонди грошового ринку</t>
  </si>
  <si>
    <t>н. д.</t>
  </si>
  <si>
    <t>* Фонди, що подали звітність.</t>
  </si>
  <si>
    <t xml:space="preserve">** Мають і акції, і облігації, і грошові кошти у своїх портфелях. </t>
  </si>
  <si>
    <t>Інші фонди***</t>
  </si>
  <si>
    <t>Зміна за 3-й квартал 2013 року</t>
  </si>
  <si>
    <t>*** Кількість станом на 30.09.2012-31.03.2013 перераховано з урахуванням виділення класу фондів грошового ринку.</t>
  </si>
  <si>
    <t>Зміна за 3-й квартал 2013</t>
  </si>
  <si>
    <t>липень '13</t>
  </si>
  <si>
    <t>серпень '13</t>
  </si>
  <si>
    <t>вересень '13</t>
  </si>
  <si>
    <t>3 кв. 2013</t>
  </si>
  <si>
    <t>Розподіл ВЧА ІСІ за категоріями інвесторів станом на 30.09.2013 р., частка у ВЧА</t>
  </si>
  <si>
    <t>Розподіл вартості зведеного портфеля цінних паперів ІСІ за типами інструментів станом на 30.09.2013 р.</t>
  </si>
  <si>
    <t>Розподіл вартості зведеного портфеля цінних паперів ІСІ, крім венчурних, за типами інструментів станом на 30.09.2013 р.</t>
  </si>
  <si>
    <t>3 квартал 2013</t>
  </si>
  <si>
    <t>Чистий притік/відтік за період, тис. грн. (ліва шкала)</t>
  </si>
  <si>
    <t>* Для квартальних даних - середнє значення за щомісячними даними.</t>
  </si>
</sst>
</file>

<file path=xl/styles.xml><?xml version="1.0" encoding="utf-8"?>
<styleSheet xmlns="http://schemas.openxmlformats.org/spreadsheetml/2006/main">
  <numFmts count="4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  <numFmt numFmtId="187" formatCode="0.0000000000000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#,##0.0000"/>
    <numFmt numFmtId="195" formatCode="dd/mm/yyyy;@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9.25"/>
      <color indexed="8"/>
      <name val="Arial"/>
      <family val="0"/>
    </font>
    <font>
      <b/>
      <sz val="10"/>
      <color indexed="21"/>
      <name val="Arial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7" borderId="1" applyNumberFormat="0" applyAlignment="0" applyProtection="0"/>
    <xf numFmtId="0" fontId="74" fillId="20" borderId="2" applyNumberFormat="0" applyAlignment="0" applyProtection="0"/>
    <xf numFmtId="0" fontId="75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7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297">
    <xf numFmtId="0" fontId="0" fillId="0" borderId="0" xfId="0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0" fontId="2" fillId="0" borderId="12" xfId="64" applyFont="1" applyBorder="1" applyAlignment="1">
      <alignment vertical="center"/>
      <protection/>
    </xf>
    <xf numFmtId="169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7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10" fontId="2" fillId="0" borderId="0" xfId="64" applyNumberFormat="1" applyFill="1" applyBorder="1">
      <alignment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4" fontId="8" fillId="0" borderId="13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67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0" fontId="4" fillId="0" borderId="17" xfId="62" applyFont="1" applyBorder="1" applyAlignment="1">
      <alignment horizontal="center" vertical="center" wrapText="1"/>
      <protection/>
    </xf>
    <xf numFmtId="14" fontId="4" fillId="0" borderId="20" xfId="62" applyNumberFormat="1" applyFont="1" applyBorder="1" applyAlignment="1">
      <alignment horizontal="center" vertical="center" wrapText="1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0" fontId="18" fillId="0" borderId="16" xfId="62" applyFont="1" applyBorder="1" applyAlignment="1">
      <alignment vertical="center"/>
      <protection/>
    </xf>
    <xf numFmtId="0" fontId="18" fillId="0" borderId="12" xfId="62" applyFont="1" applyBorder="1" applyAlignment="1">
      <alignment vertical="center"/>
      <protection/>
    </xf>
    <xf numFmtId="4" fontId="9" fillId="0" borderId="21" xfId="62" applyNumberFormat="1" applyFont="1" applyBorder="1" applyAlignment="1">
      <alignment vertical="center"/>
      <protection/>
    </xf>
    <xf numFmtId="4" fontId="18" fillId="0" borderId="21" xfId="62" applyNumberFormat="1" applyFont="1" applyBorder="1" applyAlignment="1">
      <alignment vertical="center"/>
      <protection/>
    </xf>
    <xf numFmtId="4" fontId="9" fillId="0" borderId="22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10" fontId="5" fillId="0" borderId="13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10" fontId="9" fillId="0" borderId="23" xfId="62" applyNumberFormat="1" applyFont="1" applyBorder="1" applyAlignment="1">
      <alignment horizontal="right" vertical="center"/>
      <protection/>
    </xf>
    <xf numFmtId="10" fontId="18" fillId="0" borderId="23" xfId="62" applyNumberFormat="1" applyFont="1" applyBorder="1" applyAlignment="1">
      <alignment horizontal="right"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7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vertical="center"/>
      <protection/>
    </xf>
    <xf numFmtId="10" fontId="14" fillId="0" borderId="21" xfId="62" applyNumberFormat="1" applyFont="1" applyBorder="1" applyAlignment="1">
      <alignment horizontal="right" vertical="center"/>
      <protection/>
    </xf>
    <xf numFmtId="10" fontId="14" fillId="0" borderId="23" xfId="62" applyNumberFormat="1" applyFont="1" applyBorder="1" applyAlignment="1">
      <alignment horizontal="right" vertical="center"/>
      <protection/>
    </xf>
    <xf numFmtId="0" fontId="0" fillId="0" borderId="12" xfId="62" applyFont="1" applyBorder="1" applyAlignment="1">
      <alignment vertical="center"/>
      <protection/>
    </xf>
    <xf numFmtId="10" fontId="14" fillId="0" borderId="13" xfId="62" applyNumberFormat="1" applyFont="1" applyBorder="1" applyAlignment="1">
      <alignment horizontal="right" vertical="center"/>
      <protection/>
    </xf>
    <xf numFmtId="10" fontId="14" fillId="0" borderId="14" xfId="62" applyNumberFormat="1" applyFont="1" applyBorder="1" applyAlignment="1">
      <alignment horizontal="right" vertical="center"/>
      <protection/>
    </xf>
    <xf numFmtId="0" fontId="0" fillId="0" borderId="16" xfId="62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0" fontId="24" fillId="0" borderId="0" xfId="64" applyFont="1">
      <alignment/>
      <protection/>
    </xf>
    <xf numFmtId="0" fontId="24" fillId="0" borderId="0" xfId="64" applyFont="1" applyFill="1" applyBorder="1" applyAlignment="1">
      <alignment/>
      <protection/>
    </xf>
    <xf numFmtId="0" fontId="24" fillId="0" borderId="0" xfId="64" applyFont="1" applyFill="1" applyBorder="1">
      <alignment/>
      <protection/>
    </xf>
    <xf numFmtId="10" fontId="24" fillId="0" borderId="0" xfId="73" applyNumberFormat="1" applyFont="1" applyFill="1" applyBorder="1" applyAlignment="1">
      <alignment/>
    </xf>
    <xf numFmtId="10" fontId="24" fillId="0" borderId="0" xfId="64" applyNumberFormat="1" applyFont="1" applyFill="1" applyBorder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64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14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7" applyNumberFormat="1" applyFont="1" applyBorder="1" applyAlignment="1">
      <alignment horizontal="center" vertical="center" wrapText="1"/>
      <protection/>
    </xf>
    <xf numFmtId="0" fontId="6" fillId="0" borderId="0" xfId="67" applyBorder="1">
      <alignment/>
      <protection/>
    </xf>
    <xf numFmtId="10" fontId="6" fillId="0" borderId="0" xfId="67" applyNumberFormat="1" applyBorder="1">
      <alignment/>
      <protection/>
    </xf>
    <xf numFmtId="10" fontId="14" fillId="0" borderId="24" xfId="62" applyNumberFormat="1" applyFont="1" applyBorder="1" applyAlignment="1">
      <alignment horizontal="right" vertical="center"/>
      <protection/>
    </xf>
    <xf numFmtId="173" fontId="24" fillId="0" borderId="0" xfId="73" applyNumberFormat="1" applyFont="1" applyFill="1" applyBorder="1" applyAlignment="1">
      <alignment/>
    </xf>
    <xf numFmtId="174" fontId="2" fillId="0" borderId="0" xfId="64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4" fontId="13" fillId="0" borderId="21" xfId="62" applyNumberFormat="1" applyFont="1" applyBorder="1" applyAlignment="1">
      <alignment horizontal="right" vertical="center" wrapText="1"/>
      <protection/>
    </xf>
    <xf numFmtId="0" fontId="2" fillId="0" borderId="0" xfId="66">
      <alignment/>
      <protection/>
    </xf>
    <xf numFmtId="14" fontId="4" fillId="0" borderId="18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6" applyFont="1">
      <alignment/>
      <protection/>
    </xf>
    <xf numFmtId="0" fontId="53" fillId="0" borderId="0" xfId="62" applyFont="1" applyFill="1" applyAlignment="1">
      <alignment horizontal="right"/>
      <protection/>
    </xf>
    <xf numFmtId="0" fontId="2" fillId="20" borderId="0" xfId="62" applyFill="1">
      <alignment/>
      <protection/>
    </xf>
    <xf numFmtId="0" fontId="10" fillId="20" borderId="0" xfId="62" applyFont="1" applyFill="1" applyBorder="1" applyAlignment="1">
      <alignment/>
      <protection/>
    </xf>
    <xf numFmtId="0" fontId="2" fillId="20" borderId="0" xfId="62" applyFill="1" applyBorder="1">
      <alignment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left" vertical="center"/>
      <protection/>
    </xf>
    <xf numFmtId="3" fontId="0" fillId="0" borderId="21" xfId="61" applyNumberFormat="1" applyFont="1" applyBorder="1" applyAlignment="1">
      <alignment horizontal="right" vertical="center"/>
      <protection/>
    </xf>
    <xf numFmtId="10" fontId="2" fillId="0" borderId="23" xfId="61" applyNumberFormat="1" applyFont="1" applyBorder="1" applyAlignment="1">
      <alignment horizontal="right" vertical="center"/>
      <protection/>
    </xf>
    <xf numFmtId="3" fontId="0" fillId="0" borderId="21" xfId="60" applyNumberFormat="1" applyBorder="1" applyAlignment="1">
      <alignment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3" fontId="4" fillId="0" borderId="13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left" vertical="center"/>
      <protection/>
    </xf>
    <xf numFmtId="10" fontId="2" fillId="0" borderId="24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left" wrapText="1"/>
      <protection/>
    </xf>
    <xf numFmtId="10" fontId="4" fillId="0" borderId="14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8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9" xfId="64" applyFont="1" applyBorder="1" applyAlignment="1">
      <alignment vertical="center"/>
      <protection/>
    </xf>
    <xf numFmtId="0" fontId="21" fillId="0" borderId="25" xfId="64" applyFont="1" applyBorder="1" applyAlignment="1">
      <alignment vertical="center"/>
      <protection/>
    </xf>
    <xf numFmtId="10" fontId="22" fillId="0" borderId="26" xfId="64" applyNumberFormat="1" applyFont="1" applyFill="1" applyBorder="1" applyAlignment="1" applyProtection="1">
      <alignment/>
      <protection/>
    </xf>
    <xf numFmtId="10" fontId="22" fillId="0" borderId="27" xfId="64" applyNumberFormat="1" applyFont="1" applyFill="1" applyBorder="1" applyAlignment="1" applyProtection="1">
      <alignment/>
      <protection/>
    </xf>
    <xf numFmtId="0" fontId="8" fillId="0" borderId="17" xfId="64" applyFont="1" applyBorder="1" applyAlignment="1">
      <alignment horizontal="center" vertical="center" wrapText="1"/>
      <protection/>
    </xf>
    <xf numFmtId="0" fontId="8" fillId="0" borderId="20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26" fillId="0" borderId="16" xfId="64" applyFont="1" applyFill="1" applyBorder="1" applyAlignment="1">
      <alignment vertical="center" wrapText="1"/>
      <protection/>
    </xf>
    <xf numFmtId="3" fontId="26" fillId="0" borderId="13" xfId="64" applyNumberFormat="1" applyFont="1" applyFill="1" applyBorder="1" applyAlignment="1">
      <alignment horizontal="right" vertical="center"/>
      <protection/>
    </xf>
    <xf numFmtId="10" fontId="26" fillId="0" borderId="14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19" fillId="0" borderId="15" xfId="64" applyFont="1" applyFill="1" applyBorder="1" applyAlignment="1">
      <alignment vertical="center" wrapText="1"/>
      <protection/>
    </xf>
    <xf numFmtId="0" fontId="19" fillId="0" borderId="22" xfId="64" applyFont="1" applyFill="1" applyBorder="1" applyAlignment="1">
      <alignment horizontal="right" vertical="center" wrapText="1"/>
      <protection/>
    </xf>
    <xf numFmtId="10" fontId="19" fillId="0" borderId="24" xfId="64" applyNumberFormat="1" applyFont="1" applyFill="1" applyBorder="1" applyAlignment="1">
      <alignment horizontal="right" vertical="center" wrapText="1"/>
      <protection/>
    </xf>
    <xf numFmtId="10" fontId="19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19" fillId="0" borderId="12" xfId="64" applyFont="1" applyFill="1" applyBorder="1" applyAlignment="1">
      <alignment vertical="center" wrapText="1"/>
      <protection/>
    </xf>
    <xf numFmtId="0" fontId="19" fillId="0" borderId="21" xfId="64" applyFont="1" applyFill="1" applyBorder="1" applyAlignment="1">
      <alignment horizontal="right" vertical="center" wrapText="1"/>
      <protection/>
    </xf>
    <xf numFmtId="10" fontId="19" fillId="0" borderId="23" xfId="64" applyNumberFormat="1" applyFont="1" applyFill="1" applyBorder="1" applyAlignment="1">
      <alignment horizontal="right" vertical="center" wrapText="1"/>
      <protection/>
    </xf>
    <xf numFmtId="10" fontId="19" fillId="0" borderId="28" xfId="64" applyNumberFormat="1" applyFont="1" applyFill="1" applyBorder="1" applyAlignment="1">
      <alignment horizontal="right" vertical="center" wrapText="1"/>
      <protection/>
    </xf>
    <xf numFmtId="10" fontId="19" fillId="0" borderId="9" xfId="64" applyNumberFormat="1" applyFont="1" applyFill="1" applyBorder="1" applyAlignment="1">
      <alignment horizontal="right" vertical="center" wrapText="1"/>
      <protection/>
    </xf>
    <xf numFmtId="10" fontId="26" fillId="0" borderId="28" xfId="64" applyNumberFormat="1" applyFont="1" applyFill="1" applyBorder="1" applyAlignment="1">
      <alignment horizontal="right" vertical="center" wrapText="1"/>
      <protection/>
    </xf>
    <xf numFmtId="10" fontId="26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7" fillId="0" borderId="29" xfId="0" applyFont="1" applyFill="1" applyBorder="1" applyAlignment="1">
      <alignment horizontal="center" vertical="center"/>
    </xf>
    <xf numFmtId="0" fontId="5" fillId="0" borderId="21" xfId="67" applyFont="1" applyBorder="1" applyAlignment="1">
      <alignment horizontal="center" vertical="center" wrapText="1"/>
      <protection/>
    </xf>
    <xf numFmtId="4" fontId="2" fillId="0" borderId="30" xfId="62" applyNumberFormat="1" applyFont="1" applyFill="1" applyBorder="1" applyAlignment="1">
      <alignment horizontal="center" vertical="center"/>
      <protection/>
    </xf>
    <xf numFmtId="4" fontId="2" fillId="0" borderId="31" xfId="62" applyNumberFormat="1" applyFont="1" applyFill="1" applyBorder="1" applyAlignment="1">
      <alignment horizontal="center" vertical="center"/>
      <protection/>
    </xf>
    <xf numFmtId="4" fontId="2" fillId="0" borderId="16" xfId="62" applyNumberFormat="1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10" fontId="2" fillId="0" borderId="12" xfId="73" applyNumberFormat="1" applyFont="1" applyFill="1" applyBorder="1" applyAlignment="1">
      <alignment horizontal="left" vertical="center" indent="1"/>
    </xf>
    <xf numFmtId="2" fontId="2" fillId="0" borderId="12" xfId="62" applyNumberFormat="1" applyFont="1" applyFill="1" applyBorder="1" applyAlignment="1">
      <alignment horizontal="left" vertical="center" indent="1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8" fillId="0" borderId="32" xfId="62" applyFont="1" applyBorder="1" applyAlignment="1">
      <alignment vertical="center"/>
      <protection/>
    </xf>
    <xf numFmtId="0" fontId="24" fillId="0" borderId="0" xfId="64" applyFont="1" applyBorder="1">
      <alignment/>
      <protection/>
    </xf>
    <xf numFmtId="10" fontId="0" fillId="0" borderId="24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4" fillId="0" borderId="22" xfId="67" applyFont="1" applyBorder="1" applyAlignment="1">
      <alignment horizontal="center" vertical="center" wrapText="1"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24" xfId="64" applyNumberFormat="1" applyFont="1" applyFill="1" applyBorder="1" applyAlignment="1" applyProtection="1">
      <alignment/>
      <protection/>
    </xf>
    <xf numFmtId="10" fontId="0" fillId="0" borderId="21" xfId="64" applyNumberFormat="1" applyFont="1" applyFill="1" applyBorder="1" applyAlignment="1" applyProtection="1">
      <alignment/>
      <protection/>
    </xf>
    <xf numFmtId="10" fontId="0" fillId="0" borderId="23" xfId="64" applyNumberFormat="1" applyFont="1" applyFill="1" applyBorder="1" applyAlignment="1" applyProtection="1">
      <alignment/>
      <protection/>
    </xf>
    <xf numFmtId="10" fontId="0" fillId="0" borderId="33" xfId="64" applyNumberFormat="1" applyFont="1" applyFill="1" applyBorder="1" applyAlignment="1" applyProtection="1">
      <alignment/>
      <protection/>
    </xf>
    <xf numFmtId="10" fontId="0" fillId="0" borderId="34" xfId="64" applyNumberFormat="1" applyFont="1" applyFill="1" applyBorder="1" applyAlignment="1" applyProtection="1">
      <alignment/>
      <protection/>
    </xf>
    <xf numFmtId="0" fontId="5" fillId="0" borderId="35" xfId="62" applyFont="1" applyBorder="1" applyAlignment="1">
      <alignment horizontal="center" vertical="center" wrapText="1"/>
      <protection/>
    </xf>
    <xf numFmtId="10" fontId="0" fillId="0" borderId="14" xfId="0" applyNumberFormat="1" applyFont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62" fillId="0" borderId="0" xfId="67" applyFont="1">
      <alignment/>
      <protection/>
    </xf>
    <xf numFmtId="0" fontId="61" fillId="0" borderId="35" xfId="67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horizontal="center" vertical="center" wrapText="1"/>
      <protection/>
    </xf>
    <xf numFmtId="0" fontId="6" fillId="0" borderId="35" xfId="67" applyBorder="1" applyAlignment="1">
      <alignment horizontal="center" vertical="center" wrapText="1"/>
      <protection/>
    </xf>
    <xf numFmtId="0" fontId="6" fillId="0" borderId="35" xfId="67" applyFont="1" applyBorder="1" applyAlignment="1">
      <alignment horizontal="center" vertical="center" wrapText="1"/>
      <protection/>
    </xf>
    <xf numFmtId="0" fontId="6" fillId="0" borderId="22" xfId="67" applyBorder="1" applyAlignment="1">
      <alignment horizontal="center" vertical="center"/>
      <protection/>
    </xf>
    <xf numFmtId="1" fontId="6" fillId="0" borderId="22" xfId="67" applyNumberFormat="1" applyBorder="1" applyAlignment="1">
      <alignment horizontal="center" vertical="center"/>
      <protection/>
    </xf>
    <xf numFmtId="1" fontId="6" fillId="0" borderId="24" xfId="67" applyNumberFormat="1" applyBorder="1" applyAlignment="1">
      <alignment horizontal="center" vertical="center"/>
      <protection/>
    </xf>
    <xf numFmtId="0" fontId="6" fillId="0" borderId="21" xfId="67" applyBorder="1" applyAlignment="1">
      <alignment horizontal="center" vertical="center"/>
      <protection/>
    </xf>
    <xf numFmtId="0" fontId="6" fillId="0" borderId="23" xfId="67" applyBorder="1" applyAlignment="1">
      <alignment horizontal="center" vertical="center"/>
      <protection/>
    </xf>
    <xf numFmtId="0" fontId="2" fillId="0" borderId="23" xfId="68" applyBorder="1" applyAlignment="1">
      <alignment horizontal="right" vertical="center" indent="1"/>
      <protection/>
    </xf>
    <xf numFmtId="0" fontId="2" fillId="0" borderId="14" xfId="68" applyBorder="1" applyAlignment="1">
      <alignment horizontal="right" vertical="center" indent="1"/>
      <protection/>
    </xf>
    <xf numFmtId="14" fontId="2" fillId="0" borderId="12" xfId="67" applyNumberFormat="1" applyFont="1" applyBorder="1" applyAlignment="1">
      <alignment horizontal="center" vertical="center" wrapText="1"/>
      <protection/>
    </xf>
    <xf numFmtId="1" fontId="2" fillId="0" borderId="21" xfId="67" applyNumberFormat="1" applyFont="1" applyFill="1" applyBorder="1" applyAlignment="1">
      <alignment horizontal="center" vertical="center" wrapText="1"/>
      <protection/>
    </xf>
    <xf numFmtId="1" fontId="2" fillId="0" borderId="21" xfId="67" applyNumberFormat="1" applyFont="1" applyBorder="1" applyAlignment="1">
      <alignment horizontal="center" vertical="center" wrapText="1"/>
      <protection/>
    </xf>
    <xf numFmtId="1" fontId="0" fillId="0" borderId="21" xfId="67" applyNumberFormat="1" applyFont="1" applyFill="1" applyBorder="1" applyAlignment="1">
      <alignment horizontal="center" vertical="center" wrapText="1"/>
      <protection/>
    </xf>
    <xf numFmtId="1" fontId="0" fillId="0" borderId="21" xfId="67" applyNumberFormat="1" applyFont="1" applyBorder="1" applyAlignment="1">
      <alignment horizontal="center" vertical="center" wrapText="1"/>
      <protection/>
    </xf>
    <xf numFmtId="0" fontId="0" fillId="0" borderId="21" xfId="67" applyFont="1" applyFill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23" xfId="67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14" fontId="2" fillId="0" borderId="15" xfId="67" applyNumberFormat="1" applyFont="1" applyBorder="1" applyAlignment="1">
      <alignment horizontal="center" vertical="center" wrapText="1"/>
      <protection/>
    </xf>
    <xf numFmtId="0" fontId="65" fillId="0" borderId="0" xfId="45" applyFont="1" applyAlignment="1" applyProtection="1">
      <alignment/>
      <protection/>
    </xf>
    <xf numFmtId="0" fontId="2" fillId="0" borderId="15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2" fillId="0" borderId="16" xfId="62" applyFont="1" applyFill="1" applyBorder="1" applyAlignment="1">
      <alignment horizontal="left" vertical="center" indent="1"/>
      <protection/>
    </xf>
    <xf numFmtId="2" fontId="0" fillId="0" borderId="0" xfId="64" applyNumberFormat="1" applyFont="1">
      <alignment/>
      <protection/>
    </xf>
    <xf numFmtId="4" fontId="9" fillId="0" borderId="22" xfId="62" applyNumberFormat="1" applyFont="1" applyFill="1" applyBorder="1" applyAlignment="1">
      <alignment vertical="center"/>
      <protection/>
    </xf>
    <xf numFmtId="10" fontId="9" fillId="0" borderId="33" xfId="74" applyNumberFormat="1" applyFont="1" applyFill="1" applyBorder="1" applyAlignment="1">
      <alignment vertical="center"/>
    </xf>
    <xf numFmtId="10" fontId="9" fillId="0" borderId="34" xfId="74" applyNumberFormat="1" applyFont="1" applyFill="1" applyBorder="1" applyAlignment="1">
      <alignment vertical="center"/>
    </xf>
    <xf numFmtId="2" fontId="9" fillId="0" borderId="0" xfId="62" applyNumberFormat="1" applyFont="1">
      <alignment/>
      <protection/>
    </xf>
    <xf numFmtId="4" fontId="9" fillId="0" borderId="21" xfId="62" applyNumberFormat="1" applyFont="1" applyFill="1" applyBorder="1" applyAlignment="1">
      <alignment vertical="center"/>
      <protection/>
    </xf>
    <xf numFmtId="4" fontId="18" fillId="0" borderId="21" xfId="62" applyNumberFormat="1" applyFont="1" applyFill="1" applyBorder="1" applyAlignment="1">
      <alignment vertical="center"/>
      <protection/>
    </xf>
    <xf numFmtId="10" fontId="18" fillId="0" borderId="33" xfId="74" applyNumberFormat="1" applyFont="1" applyFill="1" applyBorder="1" applyAlignment="1">
      <alignment vertical="center"/>
    </xf>
    <xf numFmtId="10" fontId="18" fillId="0" borderId="34" xfId="74" applyNumberFormat="1" applyFont="1" applyFill="1" applyBorder="1" applyAlignment="1">
      <alignment vertical="center"/>
    </xf>
    <xf numFmtId="4" fontId="19" fillId="0" borderId="23" xfId="62" applyNumberFormat="1" applyFont="1" applyFill="1" applyBorder="1" applyAlignment="1">
      <alignment horizontal="right"/>
      <protection/>
    </xf>
    <xf numFmtId="10" fontId="9" fillId="0" borderId="23" xfId="74" applyNumberFormat="1" applyFont="1" applyFill="1" applyBorder="1" applyAlignment="1">
      <alignment vertical="center"/>
    </xf>
    <xf numFmtId="4" fontId="8" fillId="0" borderId="13" xfId="62" applyNumberFormat="1" applyFont="1" applyFill="1" applyBorder="1" applyAlignment="1">
      <alignment vertical="center"/>
      <protection/>
    </xf>
    <xf numFmtId="10" fontId="8" fillId="0" borderId="36" xfId="74" applyNumberFormat="1" applyFont="1" applyFill="1" applyBorder="1" applyAlignment="1">
      <alignment vertical="center"/>
    </xf>
    <xf numFmtId="10" fontId="8" fillId="0" borderId="37" xfId="74" applyNumberFormat="1" applyFont="1" applyFill="1" applyBorder="1" applyAlignment="1">
      <alignment vertical="center"/>
    </xf>
    <xf numFmtId="0" fontId="20" fillId="0" borderId="0" xfId="62" applyFont="1">
      <alignment/>
      <protection/>
    </xf>
    <xf numFmtId="4" fontId="8" fillId="0" borderId="36" xfId="62" applyNumberFormat="1" applyFont="1" applyBorder="1" applyAlignment="1">
      <alignment vertical="center"/>
      <protection/>
    </xf>
    <xf numFmtId="4" fontId="8" fillId="0" borderId="0" xfId="62" applyNumberFormat="1" applyFont="1" applyBorder="1" applyAlignment="1">
      <alignment vertical="center"/>
      <protection/>
    </xf>
    <xf numFmtId="2" fontId="8" fillId="0" borderId="0" xfId="74" applyNumberFormat="1" applyFont="1" applyBorder="1" applyAlignment="1">
      <alignment vertical="center"/>
    </xf>
    <xf numFmtId="10" fontId="8" fillId="0" borderId="0" xfId="74" applyNumberFormat="1" applyFont="1" applyBorder="1" applyAlignment="1">
      <alignment vertical="center"/>
    </xf>
    <xf numFmtId="10" fontId="9" fillId="0" borderId="24" xfId="74" applyNumberFormat="1" applyFont="1" applyBorder="1" applyAlignment="1">
      <alignment horizontal="right" vertical="center"/>
    </xf>
    <xf numFmtId="10" fontId="9" fillId="0" borderId="34" xfId="74" applyNumberFormat="1" applyFont="1" applyBorder="1" applyAlignment="1">
      <alignment horizontal="right" vertical="center"/>
    </xf>
    <xf numFmtId="2" fontId="2" fillId="0" borderId="0" xfId="62" applyNumberFormat="1">
      <alignment/>
      <protection/>
    </xf>
    <xf numFmtId="10" fontId="18" fillId="0" borderId="37" xfId="74" applyNumberFormat="1" applyFont="1" applyBorder="1" applyAlignment="1">
      <alignment horizontal="right" vertical="center"/>
    </xf>
    <xf numFmtId="167" fontId="2" fillId="0" borderId="0" xfId="81" applyFont="1" applyBorder="1" applyAlignment="1">
      <alignment/>
    </xf>
    <xf numFmtId="10" fontId="2" fillId="0" borderId="0" xfId="74" applyNumberFormat="1" applyFont="1" applyBorder="1" applyAlignment="1">
      <alignment/>
    </xf>
    <xf numFmtId="10" fontId="9" fillId="0" borderId="34" xfId="74" applyNumberFormat="1" applyFont="1" applyBorder="1" applyAlignment="1">
      <alignment horizontal="center" vertical="center"/>
    </xf>
    <xf numFmtId="10" fontId="9" fillId="0" borderId="34" xfId="74" applyNumberFormat="1" applyFont="1" applyBorder="1" applyAlignment="1">
      <alignment vertical="center"/>
    </xf>
    <xf numFmtId="10" fontId="9" fillId="0" borderId="0" xfId="74" applyNumberFormat="1" applyFont="1" applyBorder="1" applyAlignment="1">
      <alignment vertical="center"/>
    </xf>
    <xf numFmtId="10" fontId="18" fillId="0" borderId="14" xfId="74" applyNumberFormat="1" applyFont="1" applyBorder="1" applyAlignment="1">
      <alignment vertical="center"/>
    </xf>
    <xf numFmtId="0" fontId="19" fillId="0" borderId="15" xfId="62" applyFont="1" applyFill="1" applyBorder="1">
      <alignment/>
      <protection/>
    </xf>
    <xf numFmtId="194" fontId="2" fillId="0" borderId="0" xfId="62" applyNumberFormat="1">
      <alignment/>
      <protection/>
    </xf>
    <xf numFmtId="0" fontId="61" fillId="0" borderId="0" xfId="67" applyFont="1" applyAlignment="1">
      <alignment horizontal="center"/>
      <protection/>
    </xf>
    <xf numFmtId="14" fontId="2" fillId="0" borderId="0" xfId="67" applyNumberFormat="1" applyFont="1" applyBorder="1" applyAlignment="1">
      <alignment horizontal="center" vertical="center" wrapText="1"/>
      <protection/>
    </xf>
    <xf numFmtId="0" fontId="16" fillId="0" borderId="0" xfId="62" applyFont="1">
      <alignment/>
      <protection/>
    </xf>
    <xf numFmtId="1" fontId="0" fillId="0" borderId="24" xfId="67" applyNumberFormat="1" applyFont="1" applyBorder="1" applyAlignment="1">
      <alignment horizontal="center" vertical="center" wrapText="1"/>
      <protection/>
    </xf>
    <xf numFmtId="1" fontId="4" fillId="0" borderId="21" xfId="67" applyNumberFormat="1" applyFont="1" applyBorder="1" applyAlignment="1">
      <alignment horizontal="center" vertical="center" wrapText="1"/>
      <protection/>
    </xf>
    <xf numFmtId="1" fontId="0" fillId="0" borderId="22" xfId="67" applyNumberFormat="1" applyFont="1" applyBorder="1" applyAlignment="1">
      <alignment horizontal="center" vertical="center" wrapText="1"/>
      <protection/>
    </xf>
    <xf numFmtId="0" fontId="0" fillId="0" borderId="23" xfId="67" applyFont="1" applyFill="1" applyBorder="1" applyAlignment="1">
      <alignment horizontal="center" vertical="center" wrapText="1"/>
      <protection/>
    </xf>
    <xf numFmtId="1" fontId="2" fillId="0" borderId="23" xfId="67" applyNumberFormat="1" applyFont="1" applyBorder="1" applyAlignment="1">
      <alignment horizontal="center" vertical="center" wrapText="1"/>
      <protection/>
    </xf>
    <xf numFmtId="4" fontId="2" fillId="0" borderId="22" xfId="62" applyNumberFormat="1" applyFont="1" applyBorder="1" applyAlignment="1">
      <alignment horizontal="right" vertical="center" wrapText="1"/>
      <protection/>
    </xf>
    <xf numFmtId="4" fontId="2" fillId="0" borderId="21" xfId="62" applyNumberFormat="1" applyFont="1" applyBorder="1" applyAlignment="1">
      <alignment horizontal="right" vertical="center" wrapText="1"/>
      <protection/>
    </xf>
    <xf numFmtId="4" fontId="2" fillId="0" borderId="21" xfId="62" applyNumberFormat="1" applyFont="1" applyBorder="1" applyAlignment="1">
      <alignment horizontal="right" vertical="center"/>
      <protection/>
    </xf>
    <xf numFmtId="4" fontId="2" fillId="0" borderId="13" xfId="62" applyNumberFormat="1" applyFont="1" applyBorder="1" applyAlignment="1">
      <alignment horizontal="right" vertical="center" wrapText="1"/>
      <protection/>
    </xf>
    <xf numFmtId="3" fontId="2" fillId="0" borderId="24" xfId="62" applyNumberFormat="1" applyFont="1" applyFill="1" applyBorder="1" applyAlignment="1">
      <alignment horizontal="right" vertical="center" indent="1"/>
      <protection/>
    </xf>
    <xf numFmtId="3" fontId="2" fillId="0" borderId="23" xfId="62" applyNumberFormat="1" applyFont="1" applyFill="1" applyBorder="1" applyAlignment="1">
      <alignment horizontal="right" vertical="center" indent="1"/>
      <protection/>
    </xf>
    <xf numFmtId="3" fontId="2" fillId="0" borderId="14" xfId="62" applyNumberFormat="1" applyFont="1" applyFill="1" applyBorder="1" applyAlignment="1">
      <alignment horizontal="right" vertical="center" indent="1"/>
      <protection/>
    </xf>
    <xf numFmtId="168" fontId="4" fillId="0" borderId="21" xfId="67" applyNumberFormat="1" applyFont="1" applyBorder="1" applyAlignment="1">
      <alignment horizontal="center" vertical="center" wrapText="1"/>
      <protection/>
    </xf>
    <xf numFmtId="168" fontId="2" fillId="0" borderId="21" xfId="67" applyNumberFormat="1" applyFont="1" applyBorder="1" applyAlignment="1">
      <alignment horizontal="center" vertical="center" wrapText="1"/>
      <protection/>
    </xf>
    <xf numFmtId="168" fontId="2" fillId="0" borderId="23" xfId="67" applyNumberFormat="1" applyFont="1" applyBorder="1" applyAlignment="1">
      <alignment horizontal="center" vertical="center" wrapText="1"/>
      <protection/>
    </xf>
    <xf numFmtId="168" fontId="4" fillId="0" borderId="13" xfId="67" applyNumberFormat="1" applyFont="1" applyBorder="1" applyAlignment="1">
      <alignment horizontal="center" vertical="center" wrapText="1"/>
      <protection/>
    </xf>
    <xf numFmtId="168" fontId="2" fillId="0" borderId="13" xfId="67" applyNumberFormat="1" applyFont="1" applyBorder="1" applyAlignment="1">
      <alignment horizontal="center" vertical="center" wrapText="1"/>
      <protection/>
    </xf>
    <xf numFmtId="168" fontId="2" fillId="0" borderId="14" xfId="67" applyNumberFormat="1" applyFont="1" applyBorder="1" applyAlignment="1">
      <alignment horizontal="center" vertical="center" wrapText="1"/>
      <protection/>
    </xf>
    <xf numFmtId="14" fontId="8" fillId="0" borderId="18" xfId="62" applyNumberFormat="1" applyFont="1" applyBorder="1" applyAlignment="1">
      <alignment horizontal="center" vertical="center" wrapText="1"/>
      <protection/>
    </xf>
    <xf numFmtId="0" fontId="16" fillId="0" borderId="0" xfId="66" applyFont="1">
      <alignment/>
      <protection/>
    </xf>
    <xf numFmtId="173" fontId="2" fillId="0" borderId="23" xfId="61" applyNumberFormat="1" applyFont="1" applyBorder="1" applyAlignment="1">
      <alignment horizontal="right" vertical="center"/>
      <protection/>
    </xf>
    <xf numFmtId="10" fontId="0" fillId="0" borderId="1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10" fontId="0" fillId="0" borderId="23" xfId="73" applyNumberFormat="1" applyFont="1" applyFill="1" applyBorder="1" applyAlignment="1">
      <alignment/>
    </xf>
    <xf numFmtId="14" fontId="0" fillId="0" borderId="16" xfId="67" applyNumberFormat="1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66" fillId="0" borderId="0" xfId="67" applyFont="1" applyFill="1">
      <alignment/>
      <protection/>
    </xf>
    <xf numFmtId="2" fontId="6" fillId="0" borderId="0" xfId="67" applyNumberFormat="1">
      <alignment/>
      <protection/>
    </xf>
    <xf numFmtId="10" fontId="18" fillId="0" borderId="37" xfId="74" applyNumberFormat="1" applyFont="1" applyBorder="1" applyAlignment="1">
      <alignment horizontal="center" vertical="center"/>
    </xf>
    <xf numFmtId="4" fontId="13" fillId="0" borderId="22" xfId="62" applyNumberFormat="1" applyFont="1" applyBorder="1" applyAlignment="1">
      <alignment horizontal="right" vertical="center" wrapText="1"/>
      <protection/>
    </xf>
    <xf numFmtId="4" fontId="2" fillId="0" borderId="22" xfId="62" applyNumberFormat="1" applyFont="1" applyBorder="1" applyAlignment="1">
      <alignment horizontal="right" vertical="center"/>
      <protection/>
    </xf>
    <xf numFmtId="10" fontId="0" fillId="0" borderId="23" xfId="0" applyNumberFormat="1" applyFont="1" applyBorder="1" applyAlignment="1">
      <alignment horizontal="right"/>
    </xf>
    <xf numFmtId="3" fontId="2" fillId="0" borderId="21" xfId="62" applyNumberFormat="1" applyFont="1" applyFill="1" applyBorder="1" applyAlignment="1">
      <alignment horizontal="right" vertical="center" indent="1"/>
      <protection/>
    </xf>
    <xf numFmtId="3" fontId="2" fillId="0" borderId="13" xfId="62" applyNumberFormat="1" applyFont="1" applyFill="1" applyBorder="1" applyAlignment="1">
      <alignment horizontal="right" vertical="center" indent="1"/>
      <protection/>
    </xf>
    <xf numFmtId="3" fontId="4" fillId="0" borderId="0" xfId="66" applyNumberFormat="1" applyFont="1" applyAlignment="1">
      <alignment horizontal="right" indent="1"/>
      <protection/>
    </xf>
    <xf numFmtId="0" fontId="64" fillId="0" borderId="0" xfId="60" applyFont="1" applyBorder="1" applyAlignment="1">
      <alignment horizontal="left" vertical="center" wrapText="1"/>
      <protection/>
    </xf>
    <xf numFmtId="0" fontId="64" fillId="0" borderId="32" xfId="60" applyFont="1" applyBorder="1" applyAlignment="1">
      <alignment horizontal="left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16" fillId="0" borderId="38" xfId="60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center" vertical="center" wrapText="1"/>
      <protection/>
    </xf>
    <xf numFmtId="0" fontId="13" fillId="0" borderId="19" xfId="67" applyFont="1" applyBorder="1" applyAlignment="1">
      <alignment horizontal="center" vertical="center" wrapText="1"/>
      <protection/>
    </xf>
    <xf numFmtId="0" fontId="23" fillId="20" borderId="0" xfId="62" applyFont="1" applyFill="1" applyAlignment="1">
      <alignment horizontal="left"/>
      <protection/>
    </xf>
    <xf numFmtId="0" fontId="8" fillId="0" borderId="32" xfId="62" applyFont="1" applyBorder="1" applyAlignment="1">
      <alignment horizontal="left" vertical="center"/>
      <protection/>
    </xf>
    <xf numFmtId="0" fontId="15" fillId="0" borderId="32" xfId="0" applyFont="1" applyBorder="1" applyAlignment="1">
      <alignment horizontal="left"/>
    </xf>
    <xf numFmtId="0" fontId="4" fillId="0" borderId="24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39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 wrapText="1"/>
      <protection/>
    </xf>
    <xf numFmtId="0" fontId="4" fillId="0" borderId="40" xfId="64" applyFont="1" applyBorder="1" applyAlignment="1">
      <alignment horizontal="center" vertical="center" wrapText="1"/>
      <protection/>
    </xf>
    <xf numFmtId="0" fontId="7" fillId="0" borderId="35" xfId="64" applyFont="1" applyBorder="1" applyAlignment="1">
      <alignment horizontal="center" vertical="center" wrapText="1"/>
      <protection/>
    </xf>
    <xf numFmtId="0" fontId="17" fillId="0" borderId="32" xfId="63" applyFont="1" applyBorder="1" applyAlignment="1">
      <alignment horizontal="center" vertical="center" wrapText="1"/>
      <protection/>
    </xf>
    <xf numFmtId="0" fontId="0" fillId="0" borderId="41" xfId="61" applyBorder="1" applyAlignment="1">
      <alignment horizontal="center"/>
      <protection/>
    </xf>
    <xf numFmtId="10" fontId="0" fillId="0" borderId="24" xfId="0" applyNumberFormat="1" applyFont="1" applyBorder="1" applyAlignment="1">
      <alignment horizontal="right"/>
    </xf>
  </cellXfs>
  <cellStyles count="7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Аналіз_3q_09 2" xfId="65"/>
    <cellStyle name="Обычный_Исходники_Q4_2011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Тысячи [0]_MM95 (3)" xfId="77"/>
    <cellStyle name="Тысячи_MM95 (3)" xfId="78"/>
    <cellStyle name="Comma" xfId="79"/>
    <cellStyle name="Comma [0]" xfId="80"/>
    <cellStyle name="Финансовый 2" xfId="81"/>
    <cellStyle name="Хороший" xfId="82"/>
    <cellStyle name="Шапка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98"/>
          <c:h val="0.9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Індекси!$K$1</c:f>
              <c:strCache>
                <c:ptCount val="1"/>
                <c:pt idx="0">
                  <c:v>Зміна за 3-й квартал 2013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Індекси!$J$2:$J$14</c:f>
              <c:strCache/>
            </c:strRef>
          </c:cat>
          <c:val>
            <c:numRef>
              <c:f>Індекси!$K$2:$K$14</c:f>
              <c:numCache/>
            </c:numRef>
          </c:val>
        </c:ser>
        <c:ser>
          <c:idx val="1"/>
          <c:order val="1"/>
          <c:tx>
            <c:strRef>
              <c:f>Індекси!$L$1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Індекси!$J$2:$J$14</c:f>
              <c:strCache/>
            </c:strRef>
          </c:cat>
          <c:val>
            <c:numRef>
              <c:f>Індекси!$L$2:$L$14</c:f>
              <c:numCache/>
            </c:numRef>
          </c:val>
        </c:ser>
        <c:overlap val="-20"/>
        <c:gapWidth val="120"/>
        <c:axId val="19586037"/>
        <c:axId val="42056606"/>
      </c:barChart>
      <c:catAx>
        <c:axId val="1958603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2056606"/>
        <c:crosses val="autoZero"/>
        <c:auto val="1"/>
        <c:lblOffset val="0"/>
        <c:tickLblSkip val="1"/>
        <c:noMultiLvlLbl val="0"/>
      </c:catAx>
      <c:valAx>
        <c:axId val="42056606"/>
        <c:scaling>
          <c:orientation val="minMax"/>
          <c:max val="0.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6037"/>
        <c:crossesAt val="1"/>
        <c:crossBetween val="between"/>
        <c:dispUnits/>
        <c:majorUnit val="0.05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2825"/>
          <c:w val="0.693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355"/>
          <c:w val="0.96725"/>
          <c:h val="0.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Активи!$A$67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Активи!$B$67:$E$67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Активи!$A$68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Активи!$B$68:$E$68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Активи!$A$69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Активи!$B$69:$E$69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8313712"/>
        <c:axId val="30605681"/>
      </c:barChart>
      <c:catAx>
        <c:axId val="18313712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0605681"/>
        <c:crosses val="autoZero"/>
        <c:auto val="1"/>
        <c:lblOffset val="100"/>
        <c:noMultiLvlLbl val="0"/>
      </c:catAx>
      <c:valAx>
        <c:axId val="306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13712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75"/>
          <c:y val="0.844"/>
          <c:w val="0.730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0.004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3405"/>
          <c:w val="0.5735"/>
          <c:h val="0.5092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Активи!$B$98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5.48%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Активи!$A$99:$A$102</c:f>
              <c:strCache/>
            </c:strRef>
          </c:cat>
          <c:val>
            <c:numRef>
              <c:f>Активи!$B$99:$B$102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2025"/>
          <c:y val="0.081"/>
          <c:w val="0.97975"/>
          <c:h val="0.88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(крім венчурних)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200"/>
        <c:gapDepth val="230"/>
        <c:shape val="box"/>
        <c:axId val="7015674"/>
        <c:axId val="63141067"/>
        <c:axId val="31398692"/>
      </c:bar3DChart>
      <c:catAx>
        <c:axId val="7015674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3141067"/>
        <c:crosses val="autoZero"/>
        <c:auto val="1"/>
        <c:lblOffset val="100"/>
        <c:tickLblSkip val="1"/>
        <c:noMultiLvlLbl val="0"/>
      </c:catAx>
      <c:valAx>
        <c:axId val="63141067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015674"/>
        <c:crossesAt val="1"/>
        <c:crossBetween val="between"/>
        <c:dispUnits/>
        <c:majorUnit val="20000"/>
        <c:minorUnit val="400"/>
      </c:valAx>
      <c:serAx>
        <c:axId val="3139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1410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85"/>
          <c:w val="0.9722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'Притік-відтік'!$B$2</c:f>
              <c:strCache>
                <c:ptCount val="1"/>
                <c:pt idx="0">
                  <c:v>Чистий притік/відтік за період, тис. грн. (ліва шкала)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'Притік-відтік'!$A$3:$A$15</c:f>
              <c:strCache/>
            </c:strRef>
          </c:cat>
          <c:val>
            <c:numRef>
              <c:f>'Притік-відтік'!$B$3:$B$15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4152773"/>
        <c:axId val="60266094"/>
      </c:barChart>
      <c:lineChart>
        <c:grouping val="standard"/>
        <c:varyColors val="0"/>
        <c:ser>
          <c:idx val="0"/>
          <c:order val="1"/>
          <c:tx>
            <c:strRef>
              <c:f>'Притік-відтік'!$C$2</c:f>
              <c:strCache>
                <c:ptCount val="1"/>
                <c:pt idx="0">
                  <c:v>Кіл-ть фондів, щодо яких наявні дані за період*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'Притік-відтік'!$A$3:$A$15</c:f>
              <c:strCache/>
            </c:strRef>
          </c:cat>
          <c:val>
            <c:numRef>
              <c:f>'Притік-відтік'!$C$3:$C$15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523935"/>
        <c:axId val="49715416"/>
      </c:lineChart>
      <c:catAx>
        <c:axId val="14152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6094"/>
        <c:crosses val="autoZero"/>
        <c:auto val="0"/>
        <c:lblOffset val="0"/>
        <c:tickLblSkip val="1"/>
        <c:noMultiLvlLbl val="0"/>
      </c:catAx>
      <c:valAx>
        <c:axId val="60266094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6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773"/>
        <c:crossesAt val="1"/>
        <c:crossBetween val="between"/>
        <c:dispUnits/>
        <c:majorUnit val="2000"/>
      </c:valAx>
      <c:catAx>
        <c:axId val="5523935"/>
        <c:scaling>
          <c:orientation val="minMax"/>
        </c:scaling>
        <c:axPos val="b"/>
        <c:delete val="1"/>
        <c:majorTickMark val="out"/>
        <c:minorTickMark val="none"/>
        <c:tickLblPos val="nextTo"/>
        <c:crossAx val="49715416"/>
        <c:crosses val="autoZero"/>
        <c:auto val="0"/>
        <c:lblOffset val="100"/>
        <c:tickLblSkip val="1"/>
        <c:noMultiLvlLbl val="0"/>
      </c:catAx>
      <c:valAx>
        <c:axId val="49715416"/>
        <c:scaling>
          <c:orientation val="minMax"/>
          <c:max val="42"/>
          <c:min val="3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393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25"/>
          <c:y val="0.915"/>
          <c:w val="0.786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775"/>
          <c:w val="0.972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'Притік-відтік'!$A$17:$F$17</c:f>
              <c:strCache>
                <c:ptCount val="1"/>
                <c:pt idx="0">
                  <c:v>Чистий притік/відтік капіталу у 1-му кв. 2012-2013,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'Притік-відтік'!$A$18:$A$22</c:f>
              <c:strCache/>
            </c:strRef>
          </c:cat>
          <c:val>
            <c:numRef>
              <c:f>'Притік-відтік'!$B$18:$B$22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30"/>
        <c:axId val="44785561"/>
        <c:axId val="416866"/>
      </c:barChart>
      <c:catAx>
        <c:axId val="44785561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66"/>
        <c:crossesAt val="0"/>
        <c:auto val="0"/>
        <c:lblOffset val="0"/>
        <c:tickLblSkip val="1"/>
        <c:noMultiLvlLbl val="0"/>
      </c:catAx>
      <c:valAx>
        <c:axId val="416866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8"/>
              <c:y val="0.1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5561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3751795"/>
        <c:axId val="33766156"/>
      </c:barChart>
      <c:catAx>
        <c:axId val="375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3766156"/>
        <c:crosses val="autoZero"/>
        <c:auto val="1"/>
        <c:lblOffset val="100"/>
        <c:tickLblSkip val="1"/>
        <c:noMultiLvlLbl val="0"/>
      </c:catAx>
      <c:valAx>
        <c:axId val="33766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751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35459949"/>
        <c:axId val="50704086"/>
      </c:barChart>
      <c:catAx>
        <c:axId val="3545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0704086"/>
        <c:crosses val="autoZero"/>
        <c:auto val="1"/>
        <c:lblOffset val="100"/>
        <c:tickLblSkip val="1"/>
        <c:noMultiLvlLbl val="0"/>
      </c:catAx>
      <c:valAx>
        <c:axId val="50704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545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53683591"/>
        <c:axId val="13390272"/>
      </c:barChart>
      <c:cat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0272"/>
        <c:crosses val="autoZero"/>
        <c:auto val="0"/>
        <c:lblOffset val="100"/>
        <c:tickLblSkip val="1"/>
        <c:noMultiLvlLbl val="0"/>
      </c:catAx>
      <c:valAx>
        <c:axId val="1339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9925"/>
          <c:w val="0.990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ІСІ'!$A$2:$A$25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'КУА та ІСІ'!$B$2:$B$25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42965135"/>
        <c:axId val="51141896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ІСІ'!$A$2:$A$25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'КУА та ІСІ'!$C$2:$C$25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7623881"/>
        <c:axId val="48852882"/>
      </c:lineChart>
      <c:catAx>
        <c:axId val="42965135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1896"/>
        <c:crosses val="autoZero"/>
        <c:auto val="0"/>
        <c:lblOffset val="0"/>
        <c:tickLblSkip val="1"/>
        <c:noMultiLvlLbl val="0"/>
      </c:catAx>
      <c:valAx>
        <c:axId val="511418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5135"/>
        <c:crossesAt val="1"/>
        <c:crossBetween val="between"/>
        <c:dispUnits/>
      </c:valAx>
      <c:catAx>
        <c:axId val="57623881"/>
        <c:scaling>
          <c:orientation val="minMax"/>
        </c:scaling>
        <c:axPos val="b"/>
        <c:delete val="1"/>
        <c:majorTickMark val="out"/>
        <c:minorTickMark val="none"/>
        <c:tickLblPos val="nextTo"/>
        <c:crossAx val="48852882"/>
        <c:crosses val="autoZero"/>
        <c:auto val="0"/>
        <c:lblOffset val="100"/>
        <c:tickLblSkip val="1"/>
        <c:noMultiLvlLbl val="0"/>
      </c:catAx>
      <c:valAx>
        <c:axId val="488528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238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525"/>
          <c:y val="0"/>
          <c:w val="0.506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985"/>
          <c:h val="0.85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Інвестори!$B$2:$B$3</c:f>
              <c:strCache>
                <c:ptCount val="1"/>
                <c:pt idx="0">
                  <c:v>Юридичні особи   резиденти 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(Інвестори!$B$4:$B$6,Інвестори!$B$8)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Інвестори!$C$2:$C$3</c:f>
              <c:strCache>
                <c:ptCount val="1"/>
                <c:pt idx="0">
                  <c:v>Юридичні особи  нерезиденти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(Інвестори!$C$4:$C$6,Інвестори!$C$8)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Інвестори!$D$2:$D$3</c:f>
              <c:strCache>
                <c:ptCount val="1"/>
                <c:pt idx="0">
                  <c:v> Фізичні особи   резиденти 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(Інвестори!$D$4:$D$6,Інвестори!$D$8)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Інвестори!$E$2:$E$3</c:f>
              <c:strCache>
                <c:ptCount val="1"/>
                <c:pt idx="0">
                  <c:v> Фізичні особи  нерезиденти 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(Інвестори!$A$4:$A$6,Інвестори!$A$8)</c:f>
              <c:strCache/>
            </c:strRef>
          </c:cat>
          <c:val>
            <c:numRef>
              <c:f>(Інвестори!$E$4:$E$6,Інвестори!$E$8)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3403585"/>
        <c:axId val="10870218"/>
      </c:barChart>
      <c:cat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870218"/>
        <c:crosses val="autoZero"/>
        <c:auto val="1"/>
        <c:lblOffset val="100"/>
        <c:tickLblSkip val="1"/>
        <c:noMultiLvlLbl val="0"/>
      </c:catAx>
      <c:valAx>
        <c:axId val="1087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0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45"/>
          <c:y val="0.88975"/>
          <c:w val="0.84525"/>
          <c:h val="0.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6225"/>
          <c:w val="0.45475"/>
          <c:h val="0.51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74.53%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фондів'!$E$2:$E$9</c:f>
              <c:strCache>
                <c:ptCount val="8"/>
                <c:pt idx="0">
                  <c:v>Інші активи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ОВДП</c:v>
                </c:pt>
                <c:pt idx="4">
                  <c:v>Облігації місцевих позик</c:v>
                </c:pt>
                <c:pt idx="5">
                  <c:v>Акції</c:v>
                </c:pt>
                <c:pt idx="6">
                  <c:v>Облігації підприємств</c:v>
                </c:pt>
                <c:pt idx="7">
                  <c:v>Інші ЦП</c:v>
                </c:pt>
              </c:strCache>
            </c:strRef>
          </c:cat>
          <c:val>
            <c:numRef>
              <c:f>'Структура активів_типи фондів'!$F$2:$F$9</c:f>
              <c:numCache>
                <c:ptCount val="8"/>
                <c:pt idx="0">
                  <c:v>0.08660145658061466</c:v>
                </c:pt>
                <c:pt idx="1">
                  <c:v>0.16264094695905856</c:v>
                </c:pt>
                <c:pt idx="2">
                  <c:v>0.005475474202811975</c:v>
                </c:pt>
                <c:pt idx="3">
                  <c:v>0.005357047256328861</c:v>
                </c:pt>
                <c:pt idx="4">
                  <c:v>0.0006677069181850231</c:v>
                </c:pt>
                <c:pt idx="5">
                  <c:v>0.6589503509533725</c:v>
                </c:pt>
                <c:pt idx="6">
                  <c:v>0.07333810147667422</c:v>
                </c:pt>
                <c:pt idx="7">
                  <c:v>0.006968915652954126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14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32675"/>
          <c:w val="0.5295"/>
          <c:h val="0.5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51.26%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фондів'!$H$2:$H$11</c:f>
              <c:strCache>
                <c:ptCount val="10"/>
                <c:pt idx="0">
                  <c:v>Інші активи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ОВДП</c:v>
                </c:pt>
                <c:pt idx="5">
                  <c:v>Облігації місцевих позик</c:v>
                </c:pt>
                <c:pt idx="6">
                  <c:v>Акції</c:v>
                </c:pt>
                <c:pt idx="7">
                  <c:v>Облігації підприємств</c:v>
                </c:pt>
                <c:pt idx="8">
                  <c:v>Ощадні сертифікати</c:v>
                </c:pt>
                <c:pt idx="9">
                  <c:v>Векселі</c:v>
                </c:pt>
              </c:strCache>
            </c:strRef>
          </c:cat>
          <c:val>
            <c:numRef>
              <c:f>'Структура активів_типи фондів'!$I$2:$I$11</c:f>
              <c:numCache>
                <c:ptCount val="10"/>
                <c:pt idx="0">
                  <c:v>0.37488541928508884</c:v>
                </c:pt>
                <c:pt idx="1">
                  <c:v>0.002440303660470631</c:v>
                </c:pt>
                <c:pt idx="2">
                  <c:v>0.10220649695063518</c:v>
                </c:pt>
                <c:pt idx="3">
                  <c:v>0.007909325750004376</c:v>
                </c:pt>
                <c:pt idx="4">
                  <c:v>0.011950410388894366</c:v>
                </c:pt>
                <c:pt idx="5">
                  <c:v>5.0794766333232605E-06</c:v>
                </c:pt>
                <c:pt idx="6">
                  <c:v>0.39294832963941845</c:v>
                </c:pt>
                <c:pt idx="7">
                  <c:v>0.05131596422879551</c:v>
                </c:pt>
                <c:pt idx="8">
                  <c:v>0.0001406830043378445</c:v>
                </c:pt>
                <c:pt idx="9">
                  <c:v>0.05619798761572126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31125"/>
          <c:w val="0.4965"/>
          <c:h val="0.538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47.69%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фондів'!$B$2:$B$9</c:f>
              <c:strCache>
                <c:ptCount val="8"/>
                <c:pt idx="0">
                  <c:v>Інші активи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ОВДП</c:v>
                </c:pt>
                <c:pt idx="4">
                  <c:v>Облігації місцевих позик</c:v>
                </c:pt>
                <c:pt idx="5">
                  <c:v>Акції</c:v>
                </c:pt>
                <c:pt idx="6">
                  <c:v>Облігації підприємств</c:v>
                </c:pt>
              </c:strCache>
            </c:strRef>
          </c:cat>
          <c:val>
            <c:numRef>
              <c:f>'Структура активів_типи фондів'!$C$2:$C$9</c:f>
              <c:numCache>
                <c:ptCount val="8"/>
                <c:pt idx="0">
                  <c:v>0.14931851176197636</c:v>
                </c:pt>
                <c:pt idx="1">
                  <c:v>0.363220645439894</c:v>
                </c:pt>
                <c:pt idx="2">
                  <c:v>0.01058478570253081</c:v>
                </c:pt>
                <c:pt idx="3">
                  <c:v>0.20022803156647115</c:v>
                </c:pt>
                <c:pt idx="4">
                  <c:v>0.008393498052969251</c:v>
                </c:pt>
                <c:pt idx="5">
                  <c:v>0.20514701094407264</c:v>
                </c:pt>
                <c:pt idx="6">
                  <c:v>0.06310751653208581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4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5"/>
          <c:y val="0.31775"/>
          <c:w val="0.52675"/>
          <c:h val="0.5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51.58%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фондів'!$K$2:$K$11</c:f>
              <c:strCache>
                <c:ptCount val="10"/>
                <c:pt idx="0">
                  <c:v>Інші активи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ОВДП</c:v>
                </c:pt>
                <c:pt idx="5">
                  <c:v>Облігації місцевих позик</c:v>
                </c:pt>
                <c:pt idx="6">
                  <c:v>Акції</c:v>
                </c:pt>
                <c:pt idx="7">
                  <c:v>Облігації підприємств</c:v>
                </c:pt>
                <c:pt idx="8">
                  <c:v>Ощадні сертифікати</c:v>
                </c:pt>
                <c:pt idx="9">
                  <c:v>Векселі</c:v>
                </c:pt>
              </c:strCache>
            </c:strRef>
          </c:cat>
          <c:val>
            <c:numRef>
              <c:f>'Структура активів_типи фондів'!$L$2:$L$11</c:f>
              <c:numCache>
                <c:ptCount val="10"/>
                <c:pt idx="0">
                  <c:v>0.3673368716341203</c:v>
                </c:pt>
                <c:pt idx="1">
                  <c:v>0.002369478093229699</c:v>
                </c:pt>
                <c:pt idx="2">
                  <c:v>0.10657785932218863</c:v>
                </c:pt>
                <c:pt idx="3">
                  <c:v>0.007905358675136379</c:v>
                </c:pt>
                <c:pt idx="4">
                  <c:v>0.014301914306783538</c:v>
                </c:pt>
                <c:pt idx="5">
                  <c:v>0.00012512466933317935</c:v>
                </c:pt>
                <c:pt idx="6">
                  <c:v>0.3947469111606323</c:v>
                </c:pt>
                <c:pt idx="7">
                  <c:v>0.05182161988746594</c:v>
                </c:pt>
                <c:pt idx="8">
                  <c:v>0.0001365999249470343</c:v>
                </c:pt>
                <c:pt idx="9">
                  <c:v>0.05467826232616284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43825"/>
          <c:w val="0.592"/>
          <c:h val="0.465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31.16%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фондів'!$B$69:$B$80</c:f>
              <c:strCache>
                <c:ptCount val="12"/>
                <c:pt idx="0">
                  <c:v>Інші активи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ОВДП</c:v>
                </c:pt>
                <c:pt idx="5">
                  <c:v>Облігації місцевих позик</c:v>
                </c:pt>
                <c:pt idx="6">
                  <c:v>Акції</c:v>
                </c:pt>
                <c:pt idx="7">
                  <c:v>Облігації підприємств</c:v>
                </c:pt>
                <c:pt idx="8">
                  <c:v>Ощадні сертифікати</c:v>
                </c:pt>
                <c:pt idx="9">
                  <c:v>Векселі</c:v>
                </c:pt>
                <c:pt idx="10">
                  <c:v>Заставні</c:v>
                </c:pt>
                <c:pt idx="11">
                  <c:v>Інші ЦП</c:v>
                </c:pt>
              </c:strCache>
            </c:strRef>
          </c:cat>
          <c:val>
            <c:numRef>
              <c:f>'Структура активів_типи фондів'!$C$69:$C$80</c:f>
              <c:numCache>
                <c:ptCount val="12"/>
                <c:pt idx="0">
                  <c:v>0.6390087967398543</c:v>
                </c:pt>
                <c:pt idx="1">
                  <c:v>0.024987361034515165</c:v>
                </c:pt>
                <c:pt idx="2">
                  <c:v>0.024352605333785502</c:v>
                </c:pt>
                <c:pt idx="3">
                  <c:v>3.50977577595775E-05</c:v>
                </c:pt>
                <c:pt idx="4">
                  <c:v>2.8679126486572766E-05</c:v>
                </c:pt>
                <c:pt idx="5">
                  <c:v>0</c:v>
                </c:pt>
                <c:pt idx="6">
                  <c:v>0.12226547598358921</c:v>
                </c:pt>
                <c:pt idx="7">
                  <c:v>0.07436274713769521</c:v>
                </c:pt>
                <c:pt idx="8">
                  <c:v>0.000764184553333573</c:v>
                </c:pt>
                <c:pt idx="9">
                  <c:v>0.11317086765521242</c:v>
                </c:pt>
                <c:pt idx="10">
                  <c:v>0.0006607451416002815</c:v>
                </c:pt>
                <c:pt idx="11">
                  <c:v>0.0003634395361682425</c:v>
                </c:pt>
              </c:numCache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30723099"/>
        <c:axId val="8072436"/>
      </c:barChart>
      <c:catAx>
        <c:axId val="3072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8072436"/>
        <c:crosses val="autoZero"/>
        <c:auto val="1"/>
        <c:lblOffset val="100"/>
        <c:tickLblSkip val="1"/>
        <c:noMultiLvlLbl val="0"/>
      </c:catAx>
      <c:valAx>
        <c:axId val="8072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0723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5543061"/>
        <c:axId val="49887550"/>
      </c:barChart>
      <c:cat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9887550"/>
        <c:crosses val="autoZero"/>
        <c:auto val="1"/>
        <c:lblOffset val="100"/>
        <c:tickLblSkip val="1"/>
        <c:noMultiLvlLbl val="0"/>
      </c:catAx>
      <c:valAx>
        <c:axId val="4988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54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46334767"/>
        <c:axId val="14359720"/>
      </c:barChart>
      <c:cat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 val="autoZero"/>
        <c:auto val="0"/>
        <c:lblOffset val="100"/>
        <c:tickLblSkip val="1"/>
        <c:noMultiLvlLbl val="0"/>
      </c:catAx>
      <c:valAx>
        <c:axId val="1435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"/>
          <c:y val="0.1795"/>
          <c:w val="0.71525"/>
          <c:h val="0.5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'Динаміка видів фондів'!$M$13:$P$13</c:f>
              <c:strCache/>
            </c:strRef>
          </c:cat>
          <c:val>
            <c:numRef>
              <c:f>'Динаміка видів фондів'!$M$14:$P$14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62128617"/>
        <c:axId val="22286642"/>
      </c:barChart>
      <c:catAx>
        <c:axId val="62128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22286642"/>
        <c:crosses val="autoZero"/>
        <c:auto val="1"/>
        <c:lblOffset val="100"/>
        <c:tickLblSkip val="1"/>
        <c:noMultiLvlLbl val="0"/>
      </c:catAx>
      <c:valAx>
        <c:axId val="22286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128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Доходність!$G$1</c:f>
              <c:strCache>
                <c:ptCount val="1"/>
                <c:pt idx="0">
                  <c:v>3 квартал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Доходність!$F$2:$F$12</c:f>
              <c:strCache/>
            </c:strRef>
          </c:cat>
          <c:val>
            <c:numRef>
              <c:f>Доходність!$G$2:$G$12</c:f>
              <c:numCache/>
            </c:numRef>
          </c:val>
        </c:ser>
        <c:ser>
          <c:idx val="0"/>
          <c:order val="1"/>
          <c:tx>
            <c:strRef>
              <c:f>Доходність!$H$1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Доходність!$F$2:$F$12</c:f>
              <c:strCache/>
            </c:strRef>
          </c:cat>
          <c:val>
            <c:numRef>
              <c:f>Доходність!$H$2:$H$12</c:f>
              <c:numCache/>
            </c:numRef>
          </c:val>
        </c:ser>
        <c:overlap val="-20"/>
        <c:gapWidth val="120"/>
        <c:axId val="66362051"/>
        <c:axId val="60387548"/>
      </c:barChart>
      <c:catAx>
        <c:axId val="663620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87548"/>
        <c:crosses val="autoZero"/>
        <c:auto val="1"/>
        <c:lblOffset val="0"/>
        <c:tickLblSkip val="1"/>
        <c:noMultiLvlLbl val="0"/>
      </c:catAx>
      <c:valAx>
        <c:axId val="60387548"/>
        <c:scaling>
          <c:orientation val="minMax"/>
          <c:max val="0.24"/>
          <c:min val="-0.2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62051"/>
        <c:crossesAt val="1"/>
        <c:crossBetween val="between"/>
        <c:dispUnits/>
        <c:majorUnit val="0.06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2"/>
          <c:y val="0.93925"/>
          <c:w val="0.39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Доходність!$B$1</c:f>
              <c:strCache>
                <c:ptCount val="1"/>
                <c:pt idx="0">
                  <c:v>3 квартал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Доходність!$F$15:$F$17</c:f>
              <c:strCache/>
            </c:strRef>
          </c:cat>
          <c:val>
            <c:numRef>
              <c:f>Доходність!$G$15:$G$17</c:f>
              <c:numCache/>
            </c:numRef>
          </c:val>
        </c:ser>
        <c:ser>
          <c:idx val="1"/>
          <c:order val="1"/>
          <c:tx>
            <c:strRef>
              <c:f>Доходність!$C$1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Доходність!$F$15:$F$17</c:f>
              <c:strCache/>
            </c:strRef>
          </c:cat>
          <c:val>
            <c:numRef>
              <c:f>Доходність!$H$15:$H$17</c:f>
              <c:numCache/>
            </c:numRef>
          </c:val>
        </c:ser>
        <c:overlap val="-20"/>
        <c:gapWidth val="120"/>
        <c:axId val="6617021"/>
        <c:axId val="59553190"/>
      </c:barChart>
      <c:catAx>
        <c:axId val="66170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53190"/>
        <c:crosses val="autoZero"/>
        <c:auto val="1"/>
        <c:lblOffset val="0"/>
        <c:tickLblSkip val="1"/>
        <c:noMultiLvlLbl val="0"/>
      </c:catAx>
      <c:valAx>
        <c:axId val="59553190"/>
        <c:scaling>
          <c:orientation val="minMax"/>
          <c:max val="0.08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7021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"/>
          <c:y val="0.86175"/>
          <c:w val="0.4845"/>
          <c:h val="0.1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4"/>
      <c:depthPercent val="100"/>
      <c:rAngAx val="1"/>
    </c:view3D>
    <c:plotArea>
      <c:layout>
        <c:manualLayout>
          <c:xMode val="edge"/>
          <c:yMode val="edge"/>
          <c:x val="0.1905"/>
          <c:y val="0.176"/>
          <c:w val="0.64975"/>
          <c:h val="0.5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('Динаміка видів фондів'!$C$17,'Динаміка видів фондів'!$E$17,'Динаміка видів фондів'!$G$17)</c:f>
              <c:strCache/>
            </c:strRef>
          </c:cat>
          <c:val>
            <c:numRef>
              <c:f>('Динаміка видів фондів'!$C$22,'Динаміка видів фондів'!$E$22,'Динаміка видів фондів'!$G$22)</c:f>
              <c:numCache/>
            </c:numRef>
          </c:val>
        </c:ser>
        <c:firstSliceAng val="16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98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725"/>
          <c:y val="0.165"/>
          <c:w val="0.2615"/>
          <c:h val="0.59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Регіони!$H$20:$H$25</c:f>
              <c:strCache/>
            </c:strRef>
          </c:cat>
          <c:val>
            <c:numRef>
              <c:f>Регіони!$I$20:$I$25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3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75"/>
          <c:y val="0.1525"/>
          <c:w val="0.267"/>
          <c:h val="0.61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Регіони!$E$20:$E$25</c:f>
              <c:strCache/>
            </c:strRef>
          </c:cat>
          <c:val>
            <c:numRef>
              <c:f>Регіони!$F$20:$F$25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65"/>
          <c:y val="0.03525"/>
          <c:w val="0.97075"/>
          <c:h val="0.9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200"/>
        <c:gapDepth val="230"/>
        <c:shape val="box"/>
        <c:axId val="37022755"/>
        <c:axId val="64769340"/>
        <c:axId val="46053149"/>
      </c:bar3DChart>
      <c:catAx>
        <c:axId val="3702275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4769340"/>
        <c:crosses val="autoZero"/>
        <c:auto val="1"/>
        <c:lblOffset val="100"/>
        <c:noMultiLvlLbl val="0"/>
      </c:catAx>
      <c:valAx>
        <c:axId val="64769340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66"/>
              <c:y val="-0.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22755"/>
        <c:crossesAt val="1"/>
        <c:crossBetween val="between"/>
        <c:dispUnits/>
        <c:majorUnit val="1000"/>
        <c:minorUnit val="400"/>
      </c:valAx>
      <c:serAx>
        <c:axId val="460531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76934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05"/>
          <c:w val="0.95475"/>
          <c:h val="0.8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Активи!$B$14:$E$14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Активи!$B$15:$E$15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160"/>
        <c:axId val="11825158"/>
        <c:axId val="39317559"/>
      </c:barChart>
      <c:catAx>
        <c:axId val="118251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9317559"/>
        <c:crosses val="autoZero"/>
        <c:auto val="1"/>
        <c:lblOffset val="100"/>
        <c:noMultiLvlLbl val="0"/>
      </c:catAx>
      <c:valAx>
        <c:axId val="39317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5158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625"/>
          <c:y val="0.87025"/>
          <c:w val="0.6762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16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4125"/>
          <c:w val="0.67"/>
          <c:h val="0.708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5.35%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400050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6829425" y="0"/>
        <a:ext cx="57435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16</xdr:col>
      <xdr:colOff>28575</xdr:colOff>
      <xdr:row>14</xdr:row>
      <xdr:rowOff>295275</xdr:rowOff>
    </xdr:to>
    <xdr:graphicFrame>
      <xdr:nvGraphicFramePr>
        <xdr:cNvPr id="1" name="Диаграмма 1"/>
        <xdr:cNvGraphicFramePr/>
      </xdr:nvGraphicFramePr>
      <xdr:xfrm>
        <a:off x="8115300" y="0"/>
        <a:ext cx="49720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15</xdr:row>
      <xdr:rowOff>9525</xdr:rowOff>
    </xdr:from>
    <xdr:to>
      <xdr:col>14</xdr:col>
      <xdr:colOff>9525</xdr:colOff>
      <xdr:row>24</xdr:row>
      <xdr:rowOff>152400</xdr:rowOff>
    </xdr:to>
    <xdr:graphicFrame>
      <xdr:nvGraphicFramePr>
        <xdr:cNvPr id="2" name="Диаграмма 16"/>
        <xdr:cNvGraphicFramePr/>
      </xdr:nvGraphicFramePr>
      <xdr:xfrm>
        <a:off x="5791200" y="3448050"/>
        <a:ext cx="49815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5143500" y="0"/>
        <a:ext cx="6572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1790700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6198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9201150" y="266700"/>
        <a:ext cx="857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29050"/>
        <a:ext cx="70770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8</xdr:col>
      <xdr:colOff>419100</xdr:colOff>
      <xdr:row>53</xdr:row>
      <xdr:rowOff>0</xdr:rowOff>
    </xdr:to>
    <xdr:graphicFrame>
      <xdr:nvGraphicFramePr>
        <xdr:cNvPr id="3" name="Диаграмма 16"/>
        <xdr:cNvGraphicFramePr/>
      </xdr:nvGraphicFramePr>
      <xdr:xfrm>
        <a:off x="4886325" y="7839075"/>
        <a:ext cx="47053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535150"/>
        <a:ext cx="707707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96</xdr:row>
      <xdr:rowOff>0</xdr:rowOff>
    </xdr:from>
    <xdr:to>
      <xdr:col>8</xdr:col>
      <xdr:colOff>466725</xdr:colOff>
      <xdr:row>110</xdr:row>
      <xdr:rowOff>133350</xdr:rowOff>
    </xdr:to>
    <xdr:graphicFrame>
      <xdr:nvGraphicFramePr>
        <xdr:cNvPr id="5" name="Диаграмма 21"/>
        <xdr:cNvGraphicFramePr/>
      </xdr:nvGraphicFramePr>
      <xdr:xfrm>
        <a:off x="4914900" y="18764250"/>
        <a:ext cx="472440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1000125</xdr:colOff>
      <xdr:row>26</xdr:row>
      <xdr:rowOff>47625</xdr:rowOff>
    </xdr:from>
    <xdr:to>
      <xdr:col>13</xdr:col>
      <xdr:colOff>1314450</xdr:colOff>
      <xdr:row>49</xdr:row>
      <xdr:rowOff>28575</xdr:rowOff>
    </xdr:to>
    <xdr:graphicFrame>
      <xdr:nvGraphicFramePr>
        <xdr:cNvPr id="6" name="Chart 613"/>
        <xdr:cNvGraphicFramePr/>
      </xdr:nvGraphicFramePr>
      <xdr:xfrm>
        <a:off x="9124950" y="5457825"/>
        <a:ext cx="8715375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14</xdr:col>
      <xdr:colOff>638175</xdr:colOff>
      <xdr:row>12</xdr:row>
      <xdr:rowOff>47625</xdr:rowOff>
    </xdr:to>
    <xdr:graphicFrame>
      <xdr:nvGraphicFramePr>
        <xdr:cNvPr id="1" name="Диаграмма 5"/>
        <xdr:cNvGraphicFramePr/>
      </xdr:nvGraphicFramePr>
      <xdr:xfrm>
        <a:off x="5648325" y="28575"/>
        <a:ext cx="8991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5638800" y="3133725"/>
        <a:ext cx="83724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4</xdr:col>
      <xdr:colOff>1228725</xdr:colOff>
      <xdr:row>32</xdr:row>
      <xdr:rowOff>0</xdr:rowOff>
    </xdr:to>
    <xdr:graphicFrame>
      <xdr:nvGraphicFramePr>
        <xdr:cNvPr id="6" name="Диаграмма 986"/>
        <xdr:cNvGraphicFramePr/>
      </xdr:nvGraphicFramePr>
      <xdr:xfrm>
        <a:off x="0" y="1847850"/>
        <a:ext cx="6429375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66675</xdr:colOff>
      <xdr:row>67</xdr:row>
      <xdr:rowOff>0</xdr:rowOff>
    </xdr:to>
    <xdr:graphicFrame>
      <xdr:nvGraphicFramePr>
        <xdr:cNvPr id="2" name="Диаграмма 7"/>
        <xdr:cNvGraphicFramePr/>
      </xdr:nvGraphicFramePr>
      <xdr:xfrm>
        <a:off x="0" y="6724650"/>
        <a:ext cx="77533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67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791325"/>
        <a:ext cx="74771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25600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3360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7635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4208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1640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9350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0</xdr:row>
      <xdr:rowOff>0</xdr:rowOff>
    </xdr:from>
    <xdr:to>
      <xdr:col>9</xdr:col>
      <xdr:colOff>19050</xdr:colOff>
      <xdr:row>12</xdr:row>
      <xdr:rowOff>152400</xdr:rowOff>
    </xdr:to>
    <xdr:graphicFrame>
      <xdr:nvGraphicFramePr>
        <xdr:cNvPr id="7" name="Диаграмма 7"/>
        <xdr:cNvGraphicFramePr/>
      </xdr:nvGraphicFramePr>
      <xdr:xfrm>
        <a:off x="5238750" y="0"/>
        <a:ext cx="5343525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12</xdr:row>
      <xdr:rowOff>161925</xdr:rowOff>
    </xdr:from>
    <xdr:to>
      <xdr:col>9</xdr:col>
      <xdr:colOff>19050</xdr:colOff>
      <xdr:row>19</xdr:row>
      <xdr:rowOff>0</xdr:rowOff>
    </xdr:to>
    <xdr:graphicFrame>
      <xdr:nvGraphicFramePr>
        <xdr:cNvPr id="8" name="Диаграмма 1380"/>
        <xdr:cNvGraphicFramePr/>
      </xdr:nvGraphicFramePr>
      <xdr:xfrm>
        <a:off x="5248275" y="3381375"/>
        <a:ext cx="5334000" cy="1533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20" customWidth="1"/>
    <col min="2" max="3" width="12.8515625" style="20" hidden="1" customWidth="1" outlineLevel="1"/>
    <col min="4" max="4" width="12.8515625" style="20" customWidth="1" collapsed="1"/>
    <col min="5" max="5" width="12.57421875" style="20" customWidth="1"/>
    <col min="6" max="6" width="12.8515625" style="20" customWidth="1"/>
    <col min="7" max="7" width="13.421875" style="20" customWidth="1" outlineLevel="1"/>
    <col min="8" max="8" width="12.421875" style="20" customWidth="1"/>
    <col min="9" max="9" width="3.8515625" style="20" customWidth="1"/>
    <col min="10" max="10" width="32.28125" style="20" customWidth="1"/>
    <col min="11" max="12" width="19.28125" style="20" customWidth="1"/>
    <col min="13" max="18" width="9.28125" style="20" customWidth="1"/>
    <col min="19" max="16384" width="9.140625" style="20" customWidth="1"/>
  </cols>
  <sheetData>
    <row r="1" spans="1:12" ht="45" customHeight="1" thickBot="1">
      <c r="A1" s="64" t="s">
        <v>14</v>
      </c>
      <c r="B1" s="44">
        <v>41182</v>
      </c>
      <c r="C1" s="44" t="s">
        <v>103</v>
      </c>
      <c r="D1" s="44">
        <v>41455</v>
      </c>
      <c r="E1" s="44">
        <v>41547</v>
      </c>
      <c r="F1" s="62" t="s">
        <v>133</v>
      </c>
      <c r="G1" s="62" t="s">
        <v>111</v>
      </c>
      <c r="H1" s="62" t="s">
        <v>120</v>
      </c>
      <c r="J1" s="64" t="s">
        <v>14</v>
      </c>
      <c r="K1" s="62" t="s">
        <v>133</v>
      </c>
      <c r="L1" s="62" t="s">
        <v>120</v>
      </c>
    </row>
    <row r="2" spans="1:12" s="23" customFormat="1" ht="18.75" customHeight="1">
      <c r="A2" s="199" t="s">
        <v>12</v>
      </c>
      <c r="B2" s="269">
        <v>1458.26</v>
      </c>
      <c r="C2" s="270">
        <v>1526.98</v>
      </c>
      <c r="D2" s="243">
        <v>1275.44</v>
      </c>
      <c r="E2" s="243">
        <v>1422.49</v>
      </c>
      <c r="F2" s="90">
        <f aca="true" t="shared" si="0" ref="F2:F14">E2/D2-1</f>
        <v>0.11529354575675832</v>
      </c>
      <c r="G2" s="90">
        <f aca="true" t="shared" si="1" ref="G2:G14">E2/B2-1</f>
        <v>-0.02452923347002589</v>
      </c>
      <c r="H2" s="90">
        <f aca="true" t="shared" si="2" ref="H2:H14">E2/C2-1</f>
        <v>-0.0684291870227508</v>
      </c>
      <c r="I2" s="20"/>
      <c r="J2" s="65" t="s">
        <v>13</v>
      </c>
      <c r="K2" s="67">
        <v>-0.036251533346245646</v>
      </c>
      <c r="L2" s="66">
        <v>-0.09169734400194707</v>
      </c>
    </row>
    <row r="3" spans="1:12" s="23" customFormat="1" ht="18.75" customHeight="1">
      <c r="A3" s="200" t="s">
        <v>32</v>
      </c>
      <c r="B3" s="244">
        <v>3354.82</v>
      </c>
      <c r="C3" s="244">
        <v>3620.25</v>
      </c>
      <c r="D3" s="244">
        <v>3738.91</v>
      </c>
      <c r="E3" s="244">
        <v>4143.44</v>
      </c>
      <c r="F3" s="67">
        <f t="shared" si="0"/>
        <v>0.10819463426506659</v>
      </c>
      <c r="G3" s="67">
        <f t="shared" si="1"/>
        <v>0.23507073404832424</v>
      </c>
      <c r="H3" s="67">
        <f t="shared" si="2"/>
        <v>0.14451764380912913</v>
      </c>
      <c r="I3" s="20"/>
      <c r="J3" s="68" t="s">
        <v>27</v>
      </c>
      <c r="K3" s="67">
        <v>-0.021431786443846912</v>
      </c>
      <c r="L3" s="66">
        <v>-0.1079994950345059</v>
      </c>
    </row>
    <row r="4" spans="1:12" ht="18.75" customHeight="1">
      <c r="A4" s="200" t="s">
        <v>28</v>
      </c>
      <c r="B4" s="244">
        <v>1475.7</v>
      </c>
      <c r="C4" s="244">
        <v>1474.72</v>
      </c>
      <c r="D4" s="244">
        <v>1330.46</v>
      </c>
      <c r="E4" s="244">
        <v>1462.82</v>
      </c>
      <c r="F4" s="67">
        <f>E4/D4-1</f>
        <v>0.09948438885798883</v>
      </c>
      <c r="G4" s="67">
        <f t="shared" si="1"/>
        <v>-0.008728061259063558</v>
      </c>
      <c r="H4" s="67">
        <f t="shared" si="2"/>
        <v>-0.008069328414885613</v>
      </c>
      <c r="J4" s="68" t="s">
        <v>33</v>
      </c>
      <c r="K4" s="67">
        <v>0.014760288673069777</v>
      </c>
      <c r="L4" s="66">
        <v>0.16938795542780194</v>
      </c>
    </row>
    <row r="5" spans="1:12" ht="18.75" customHeight="1">
      <c r="A5" s="200" t="s">
        <v>83</v>
      </c>
      <c r="B5" s="244">
        <v>20840.38</v>
      </c>
      <c r="C5" s="244">
        <v>22666.59</v>
      </c>
      <c r="D5" s="244">
        <v>20803.29</v>
      </c>
      <c r="E5" s="244">
        <v>22859.86</v>
      </c>
      <c r="F5" s="67">
        <f>E5/D5-1</f>
        <v>0.09885792103076008</v>
      </c>
      <c r="G5" s="67">
        <f t="shared" si="1"/>
        <v>0.09690226377829969</v>
      </c>
      <c r="H5" s="67">
        <f t="shared" si="2"/>
        <v>0.008526646487186706</v>
      </c>
      <c r="J5" s="68" t="s">
        <v>31</v>
      </c>
      <c r="K5" s="67">
        <v>0.039699330863152804</v>
      </c>
      <c r="L5" s="66">
        <v>0.0906019370942237</v>
      </c>
    </row>
    <row r="6" spans="1:12" ht="18.75" customHeight="1">
      <c r="A6" s="200" t="s">
        <v>34</v>
      </c>
      <c r="B6" s="244">
        <v>2086.17</v>
      </c>
      <c r="C6" s="244">
        <v>2233.25</v>
      </c>
      <c r="D6" s="244">
        <v>1979.21</v>
      </c>
      <c r="E6" s="244">
        <v>2174.67</v>
      </c>
      <c r="F6" s="67">
        <f>E6/D6-1</f>
        <v>0.09875657459289311</v>
      </c>
      <c r="G6" s="67">
        <f t="shared" si="1"/>
        <v>0.04242223788090138</v>
      </c>
      <c r="H6" s="67">
        <f t="shared" si="2"/>
        <v>-0.026230829508563702</v>
      </c>
      <c r="J6" s="68" t="s">
        <v>17</v>
      </c>
      <c r="K6" s="67">
        <v>0.04685982518614429</v>
      </c>
      <c r="L6" s="66">
        <v>0.19902597634106511</v>
      </c>
    </row>
    <row r="7" spans="1:12" ht="18.75" customHeight="1">
      <c r="A7" s="200" t="s">
        <v>30</v>
      </c>
      <c r="B7" s="244">
        <v>7216.15</v>
      </c>
      <c r="C7" s="95">
        <v>7612.39</v>
      </c>
      <c r="D7" s="95">
        <v>7959.22</v>
      </c>
      <c r="E7" s="95">
        <v>8594.4</v>
      </c>
      <c r="F7" s="67">
        <f t="shared" si="0"/>
        <v>0.07980430243164527</v>
      </c>
      <c r="G7" s="67">
        <f t="shared" si="1"/>
        <v>0.190995198270546</v>
      </c>
      <c r="H7" s="67">
        <f t="shared" si="2"/>
        <v>0.1290015356543739</v>
      </c>
      <c r="J7" s="68" t="s">
        <v>18</v>
      </c>
      <c r="K7" s="67">
        <v>0.056917583269237015</v>
      </c>
      <c r="L7" s="66">
        <v>0.3906252705580855</v>
      </c>
    </row>
    <row r="8" spans="1:12" ht="18.75" customHeight="1">
      <c r="A8" s="200" t="s">
        <v>29</v>
      </c>
      <c r="B8" s="244">
        <v>2371.42</v>
      </c>
      <c r="C8" s="244">
        <v>2582.98</v>
      </c>
      <c r="D8" s="244">
        <v>2245.64</v>
      </c>
      <c r="E8" s="244">
        <v>2391.53</v>
      </c>
      <c r="F8" s="67">
        <f t="shared" si="0"/>
        <v>0.0649658894569034</v>
      </c>
      <c r="G8" s="67">
        <f t="shared" si="1"/>
        <v>0.008480151133076541</v>
      </c>
      <c r="H8" s="67">
        <f t="shared" si="2"/>
        <v>-0.07411981509729071</v>
      </c>
      <c r="J8" s="68" t="s">
        <v>29</v>
      </c>
      <c r="K8" s="67">
        <v>0.0649658894569034</v>
      </c>
      <c r="L8" s="66">
        <v>-0.07411981509729071</v>
      </c>
    </row>
    <row r="9" spans="1:12" ht="18.75" customHeight="1">
      <c r="A9" s="200" t="s">
        <v>18</v>
      </c>
      <c r="B9" s="244">
        <v>8870.16</v>
      </c>
      <c r="C9" s="244">
        <v>10395.18</v>
      </c>
      <c r="D9" s="244">
        <v>13677.32</v>
      </c>
      <c r="E9" s="244">
        <v>14455.8</v>
      </c>
      <c r="F9" s="67">
        <f t="shared" si="0"/>
        <v>0.056917583269237015</v>
      </c>
      <c r="G9" s="67">
        <f t="shared" si="1"/>
        <v>0.6297113017127087</v>
      </c>
      <c r="H9" s="67">
        <f t="shared" si="2"/>
        <v>0.3906252705580855</v>
      </c>
      <c r="J9" s="68" t="s">
        <v>30</v>
      </c>
      <c r="K9" s="67">
        <v>0.07980430243164527</v>
      </c>
      <c r="L9" s="66">
        <v>0.1290015356543739</v>
      </c>
    </row>
    <row r="10" spans="1:12" ht="18.75" customHeight="1">
      <c r="A10" s="200" t="s">
        <v>17</v>
      </c>
      <c r="B10" s="245">
        <v>1440.67</v>
      </c>
      <c r="C10" s="244">
        <v>1402.43</v>
      </c>
      <c r="D10" s="244">
        <v>1606.28</v>
      </c>
      <c r="E10" s="244">
        <v>1681.55</v>
      </c>
      <c r="F10" s="67">
        <f t="shared" si="0"/>
        <v>0.04685982518614429</v>
      </c>
      <c r="G10" s="67">
        <f t="shared" si="1"/>
        <v>0.1671999833410842</v>
      </c>
      <c r="H10" s="67">
        <f t="shared" si="2"/>
        <v>0.19902597634106511</v>
      </c>
      <c r="J10" s="68" t="s">
        <v>34</v>
      </c>
      <c r="K10" s="67">
        <v>0.09875657459289311</v>
      </c>
      <c r="L10" s="66">
        <v>-0.026230829508563702</v>
      </c>
    </row>
    <row r="11" spans="1:12" ht="18.75" customHeight="1">
      <c r="A11" s="200" t="s">
        <v>31</v>
      </c>
      <c r="B11" s="244">
        <v>5742.07</v>
      </c>
      <c r="C11" s="244">
        <v>5925.37</v>
      </c>
      <c r="D11" s="244">
        <v>6215.47</v>
      </c>
      <c r="E11" s="244">
        <v>6462.22</v>
      </c>
      <c r="F11" s="67">
        <f t="shared" si="0"/>
        <v>0.039699330863152804</v>
      </c>
      <c r="G11" s="67">
        <f t="shared" si="1"/>
        <v>0.12541644389566842</v>
      </c>
      <c r="H11" s="67">
        <f t="shared" si="2"/>
        <v>0.0906019370942237</v>
      </c>
      <c r="J11" s="68" t="s">
        <v>83</v>
      </c>
      <c r="K11" s="67">
        <v>0.09885792103076008</v>
      </c>
      <c r="L11" s="66">
        <v>0.008526646487186706</v>
      </c>
    </row>
    <row r="12" spans="1:12" ht="18.75" customHeight="1">
      <c r="A12" s="200" t="s">
        <v>33</v>
      </c>
      <c r="B12" s="244">
        <v>13437.13</v>
      </c>
      <c r="C12" s="244">
        <v>12938.11</v>
      </c>
      <c r="D12" s="244">
        <v>14909.6</v>
      </c>
      <c r="E12" s="244">
        <v>15129.67</v>
      </c>
      <c r="F12" s="67">
        <f t="shared" si="0"/>
        <v>0.014760288673069777</v>
      </c>
      <c r="G12" s="67">
        <f t="shared" si="1"/>
        <v>0.12595993340839895</v>
      </c>
      <c r="H12" s="67">
        <f t="shared" si="2"/>
        <v>0.16938795542780194</v>
      </c>
      <c r="J12" s="68" t="s">
        <v>28</v>
      </c>
      <c r="K12" s="67">
        <v>0.09948438885798883</v>
      </c>
      <c r="L12" s="66">
        <v>-0.008069328414885613</v>
      </c>
    </row>
    <row r="13" spans="1:12" ht="18.75" customHeight="1">
      <c r="A13" s="200" t="s">
        <v>27</v>
      </c>
      <c r="B13" s="244">
        <v>1007.86</v>
      </c>
      <c r="C13" s="244">
        <v>950.56</v>
      </c>
      <c r="D13" s="244">
        <v>866.47</v>
      </c>
      <c r="E13" s="244">
        <v>847.9</v>
      </c>
      <c r="F13" s="67">
        <f t="shared" si="0"/>
        <v>-0.021431786443846912</v>
      </c>
      <c r="G13" s="67">
        <f t="shared" si="1"/>
        <v>-0.15871251959597565</v>
      </c>
      <c r="H13" s="67">
        <f t="shared" si="2"/>
        <v>-0.1079994950345059</v>
      </c>
      <c r="J13" s="68" t="s">
        <v>32</v>
      </c>
      <c r="K13" s="67">
        <v>0.10819463426506659</v>
      </c>
      <c r="L13" s="66">
        <v>0.14451764380912913</v>
      </c>
    </row>
    <row r="14" spans="1:12" ht="18.75" customHeight="1" thickBot="1">
      <c r="A14" s="201" t="s">
        <v>13</v>
      </c>
      <c r="B14" s="246">
        <v>369.47</v>
      </c>
      <c r="C14" s="246">
        <v>328.69</v>
      </c>
      <c r="D14" s="246">
        <v>309.78</v>
      </c>
      <c r="E14" s="246">
        <v>298.55</v>
      </c>
      <c r="F14" s="70">
        <f t="shared" si="0"/>
        <v>-0.036251533346245646</v>
      </c>
      <c r="G14" s="70">
        <f t="shared" si="1"/>
        <v>-0.19195063198635887</v>
      </c>
      <c r="H14" s="70">
        <f t="shared" si="2"/>
        <v>-0.09169734400194707</v>
      </c>
      <c r="J14" s="71" t="s">
        <v>12</v>
      </c>
      <c r="K14" s="70">
        <v>0.11529354575675832</v>
      </c>
      <c r="L14" s="69">
        <v>-0.0684291870227508</v>
      </c>
    </row>
    <row r="15" spans="1:11" ht="12.75">
      <c r="A15" s="237" t="s">
        <v>104</v>
      </c>
      <c r="C15" s="63"/>
      <c r="D15" s="63"/>
      <c r="E15" s="63"/>
      <c r="F15" s="63"/>
      <c r="G15" s="63"/>
      <c r="H15" s="63"/>
      <c r="J15" s="63"/>
      <c r="K15" s="63"/>
    </row>
    <row r="16" ht="12.75">
      <c r="A16" s="72" t="s">
        <v>65</v>
      </c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22"/>
  <sheetViews>
    <sheetView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38.8515625" style="0" customWidth="1"/>
    <col min="2" max="3" width="12.57421875" style="0" customWidth="1"/>
    <col min="4" max="4" width="12.57421875" style="0" customWidth="1" outlineLevel="1"/>
    <col min="5" max="5" width="2.140625" style="0" customWidth="1"/>
    <col min="6" max="6" width="40.7109375" style="0" customWidth="1"/>
    <col min="7" max="14" width="13.00390625" style="0" customWidth="1"/>
    <col min="15" max="15" width="8.8515625" style="16" customWidth="1"/>
    <col min="16" max="17" width="11.8515625" style="16" customWidth="1"/>
    <col min="18" max="28" width="9.140625" style="16" customWidth="1"/>
    <col min="29" max="29" width="16.8515625" style="16" customWidth="1"/>
    <col min="30" max="16384" width="9.140625" style="16" customWidth="1"/>
  </cols>
  <sheetData>
    <row r="1" spans="1:14" ht="47.25" customHeight="1" thickBot="1">
      <c r="A1" s="260" t="s">
        <v>74</v>
      </c>
      <c r="B1" s="64" t="s">
        <v>143</v>
      </c>
      <c r="C1" s="64" t="s">
        <v>127</v>
      </c>
      <c r="D1" s="173" t="s">
        <v>117</v>
      </c>
      <c r="E1" s="137"/>
      <c r="F1" s="153" t="s">
        <v>74</v>
      </c>
      <c r="G1" s="64" t="s">
        <v>143</v>
      </c>
      <c r="H1" s="64" t="s">
        <v>127</v>
      </c>
      <c r="I1" s="56"/>
      <c r="J1" s="16"/>
      <c r="K1" s="16"/>
      <c r="L1" s="16"/>
      <c r="M1" s="16"/>
      <c r="N1" s="16"/>
    </row>
    <row r="2" spans="1:14" ht="18.75" customHeight="1" outlineLevel="1">
      <c r="A2" s="124" t="s">
        <v>54</v>
      </c>
      <c r="B2" s="164">
        <v>0.08239128748760582</v>
      </c>
      <c r="C2" s="164">
        <v>-0.18525019343289484</v>
      </c>
      <c r="D2" s="164">
        <v>-0.22611059634984243</v>
      </c>
      <c r="E2" s="138"/>
      <c r="F2" s="124" t="s">
        <v>51</v>
      </c>
      <c r="G2" s="164">
        <v>-0.036251533346245646</v>
      </c>
      <c r="H2" s="164">
        <v>-0.09169734400194718</v>
      </c>
      <c r="I2" s="56"/>
      <c r="J2" s="16"/>
      <c r="K2" s="16"/>
      <c r="L2" s="16"/>
      <c r="M2" s="16"/>
      <c r="N2" s="16"/>
    </row>
    <row r="3" spans="1:14" ht="18.75" customHeight="1" outlineLevel="1">
      <c r="A3" s="125" t="s">
        <v>53</v>
      </c>
      <c r="B3" s="165">
        <v>0.058728816901127745</v>
      </c>
      <c r="C3" s="165">
        <v>0.07954324798749068</v>
      </c>
      <c r="D3" s="165">
        <v>0.13546123826666623</v>
      </c>
      <c r="E3" s="138"/>
      <c r="F3" s="125" t="s">
        <v>50</v>
      </c>
      <c r="G3" s="175">
        <v>-0.021431786443846912</v>
      </c>
      <c r="H3" s="175">
        <v>-0.10799949503450601</v>
      </c>
      <c r="I3" s="56"/>
      <c r="J3" s="16"/>
      <c r="K3" s="16"/>
      <c r="L3" s="16"/>
      <c r="M3" s="16"/>
      <c r="N3" s="16"/>
    </row>
    <row r="4" spans="1:14" ht="18.75" customHeight="1" outlineLevel="1">
      <c r="A4" s="125" t="s">
        <v>2</v>
      </c>
      <c r="B4" s="165">
        <v>0.04780949394807932</v>
      </c>
      <c r="C4" s="165">
        <v>0.1546857585636654</v>
      </c>
      <c r="D4" s="165">
        <v>0.21987214696088997</v>
      </c>
      <c r="E4" s="138"/>
      <c r="F4" s="125" t="s">
        <v>57</v>
      </c>
      <c r="G4" s="165">
        <v>-0.007992999999999917</v>
      </c>
      <c r="H4" s="165">
        <v>-0.006009979991014047</v>
      </c>
      <c r="I4" s="81"/>
      <c r="J4" s="82"/>
      <c r="K4" s="17"/>
      <c r="L4" s="16"/>
      <c r="M4" s="16"/>
      <c r="N4" s="16"/>
    </row>
    <row r="5" spans="1:14" ht="18.75" customHeight="1" outlineLevel="1">
      <c r="A5" s="125" t="s">
        <v>52</v>
      </c>
      <c r="B5" s="165">
        <v>0.01943949698527292</v>
      </c>
      <c r="C5" s="165">
        <v>0.06711059011555554</v>
      </c>
      <c r="D5" s="165">
        <v>0.08988431437315758</v>
      </c>
      <c r="E5" s="138"/>
      <c r="F5" s="125" t="s">
        <v>4</v>
      </c>
      <c r="G5" s="165">
        <v>-0.0064623012692058834</v>
      </c>
      <c r="H5" s="165">
        <v>-0.004466383893926729</v>
      </c>
      <c r="I5" s="81"/>
      <c r="J5" s="82"/>
      <c r="K5" s="17"/>
      <c r="L5" s="16"/>
      <c r="M5" s="16"/>
      <c r="N5" s="16"/>
    </row>
    <row r="6" spans="1:14" ht="18.75" customHeight="1" outlineLevel="1">
      <c r="A6" s="125" t="s">
        <v>1</v>
      </c>
      <c r="B6" s="165">
        <v>0.015810198591423064</v>
      </c>
      <c r="C6" s="165">
        <v>0.06504201290500466</v>
      </c>
      <c r="D6" s="165">
        <v>0.043731975948497315</v>
      </c>
      <c r="E6" s="138"/>
      <c r="F6" s="125" t="s">
        <v>0</v>
      </c>
      <c r="G6" s="261">
        <v>0.0015887807178071665</v>
      </c>
      <c r="H6" s="261">
        <v>-0.01763831025459095</v>
      </c>
      <c r="I6" s="56"/>
      <c r="J6" s="16"/>
      <c r="K6" s="16"/>
      <c r="L6" s="16"/>
      <c r="M6" s="16"/>
      <c r="N6" s="16"/>
    </row>
    <row r="7" spans="1:14" ht="18.75" customHeight="1" outlineLevel="1">
      <c r="A7" s="125" t="s">
        <v>88</v>
      </c>
      <c r="B7" s="165">
        <v>0.010179010690864623</v>
      </c>
      <c r="C7" s="165">
        <v>0.0025336394510959703</v>
      </c>
      <c r="D7" s="165">
        <v>0.061301193044800195</v>
      </c>
      <c r="E7" s="138"/>
      <c r="F7" s="125" t="s">
        <v>88</v>
      </c>
      <c r="G7" s="165">
        <v>0.010179010690864623</v>
      </c>
      <c r="H7" s="165">
        <v>0.0025336394510959703</v>
      </c>
      <c r="I7" s="56"/>
      <c r="J7" s="16"/>
      <c r="K7" s="16"/>
      <c r="L7" s="16"/>
      <c r="M7" s="16"/>
      <c r="N7" s="16"/>
    </row>
    <row r="8" spans="1:14" ht="18.75" customHeight="1" outlineLevel="1">
      <c r="A8" s="125" t="s">
        <v>0</v>
      </c>
      <c r="B8" s="261">
        <v>0.0015887807178071665</v>
      </c>
      <c r="C8" s="261">
        <v>-0.01763831025459095</v>
      </c>
      <c r="D8" s="261">
        <v>-0.06215777148447588</v>
      </c>
      <c r="E8" s="138"/>
      <c r="F8" s="125" t="s">
        <v>1</v>
      </c>
      <c r="G8" s="165">
        <v>0.015810198591423064</v>
      </c>
      <c r="H8" s="165">
        <v>0.06504201290500466</v>
      </c>
      <c r="I8" s="56"/>
      <c r="J8" s="16"/>
      <c r="K8" s="16"/>
      <c r="L8" s="16"/>
      <c r="M8" s="16"/>
      <c r="N8" s="16"/>
    </row>
    <row r="9" spans="1:14" ht="18.75" customHeight="1" outlineLevel="1">
      <c r="A9" s="125" t="s">
        <v>4</v>
      </c>
      <c r="B9" s="165">
        <v>-0.0064623012692058834</v>
      </c>
      <c r="C9" s="165">
        <v>-0.004466383893926729</v>
      </c>
      <c r="D9" s="165">
        <v>0.004988790064592408</v>
      </c>
      <c r="E9" s="138"/>
      <c r="F9" s="125" t="s">
        <v>52</v>
      </c>
      <c r="G9" s="165">
        <v>0.01943949698527292</v>
      </c>
      <c r="H9" s="165">
        <v>0.06711059011555554</v>
      </c>
      <c r="I9" s="56"/>
      <c r="J9" s="16"/>
      <c r="K9" s="16"/>
      <c r="L9" s="16"/>
      <c r="M9" s="16"/>
      <c r="N9" s="16"/>
    </row>
    <row r="10" spans="1:14" ht="18.75" customHeight="1" outlineLevel="1">
      <c r="A10" s="125" t="s">
        <v>57</v>
      </c>
      <c r="B10" s="165">
        <v>-0.007992999999999917</v>
      </c>
      <c r="C10" s="165">
        <v>-0.006009979991014047</v>
      </c>
      <c r="D10" s="165">
        <v>-0.005017977951044861</v>
      </c>
      <c r="E10" s="138"/>
      <c r="F10" s="125" t="s">
        <v>2</v>
      </c>
      <c r="G10" s="165">
        <v>0.04780949394807932</v>
      </c>
      <c r="H10" s="165">
        <v>0.1546857585636654</v>
      </c>
      <c r="I10" s="56"/>
      <c r="J10" s="56"/>
      <c r="K10" s="56"/>
      <c r="N10" s="16"/>
    </row>
    <row r="11" spans="1:14" ht="18.75" customHeight="1" outlineLevel="1">
      <c r="A11" s="125" t="s">
        <v>50</v>
      </c>
      <c r="B11" s="175">
        <v>-0.021431786443846912</v>
      </c>
      <c r="C11" s="175">
        <v>-0.10799949503450601</v>
      </c>
      <c r="D11" s="175">
        <v>-0.15871251959597577</v>
      </c>
      <c r="E11" s="138"/>
      <c r="F11" s="125" t="s">
        <v>53</v>
      </c>
      <c r="G11" s="165">
        <v>0.058728816901127745</v>
      </c>
      <c r="H11" s="165">
        <v>0.07954324798749068</v>
      </c>
      <c r="I11" s="56"/>
      <c r="J11" s="16"/>
      <c r="K11" s="16"/>
      <c r="L11" s="16"/>
      <c r="M11" s="16"/>
      <c r="N11" s="16"/>
    </row>
    <row r="12" spans="1:14" ht="18.75" customHeight="1" outlineLevel="1" thickBot="1">
      <c r="A12" s="126" t="s">
        <v>51</v>
      </c>
      <c r="B12" s="174">
        <v>-0.036251533346245646</v>
      </c>
      <c r="C12" s="174">
        <v>-0.09169734400194718</v>
      </c>
      <c r="D12" s="174">
        <v>-0.19195063198635898</v>
      </c>
      <c r="E12" s="138"/>
      <c r="F12" s="126" t="s">
        <v>54</v>
      </c>
      <c r="G12" s="174">
        <v>0.08239128748760582</v>
      </c>
      <c r="H12" s="174">
        <v>-0.18525019343289484</v>
      </c>
      <c r="I12" s="56"/>
      <c r="J12" s="16"/>
      <c r="K12" s="17"/>
      <c r="L12" s="16"/>
      <c r="M12" s="16"/>
      <c r="N12" s="16"/>
    </row>
    <row r="13" spans="1:11" ht="13.5" outlineLevel="1" thickBot="1">
      <c r="A13" s="84" t="s">
        <v>69</v>
      </c>
      <c r="B13" s="83"/>
      <c r="C13" s="83"/>
      <c r="D13" s="83"/>
      <c r="E13" s="83"/>
      <c r="F13" s="56"/>
      <c r="G13" s="56"/>
      <c r="H13" s="56"/>
      <c r="I13" s="56"/>
      <c r="J13" s="56"/>
      <c r="K13" s="56"/>
    </row>
    <row r="14" spans="6:11" ht="26.25" thickBot="1">
      <c r="F14" s="260" t="s">
        <v>74</v>
      </c>
      <c r="G14" s="64" t="s">
        <v>143</v>
      </c>
      <c r="H14" s="64" t="s">
        <v>127</v>
      </c>
      <c r="I14" s="56"/>
      <c r="J14" s="56"/>
      <c r="K14" s="56"/>
    </row>
    <row r="15" spans="1:14" ht="18.75" customHeight="1" outlineLevel="1">
      <c r="A15" s="124" t="s">
        <v>89</v>
      </c>
      <c r="B15" s="164">
        <v>0.054077587474300276</v>
      </c>
      <c r="C15" s="164">
        <v>0.05972765908524891</v>
      </c>
      <c r="D15" s="164">
        <v>-0.03488835874341256</v>
      </c>
      <c r="F15" s="124" t="s">
        <v>91</v>
      </c>
      <c r="G15" s="296">
        <v>0.0027206642558307913</v>
      </c>
      <c r="H15" s="296">
        <v>-0.012493954582919464</v>
      </c>
      <c r="I15" s="56"/>
      <c r="J15" s="56"/>
      <c r="N15" s="16"/>
    </row>
    <row r="16" spans="1:14" ht="18.75" customHeight="1" outlineLevel="1">
      <c r="A16" s="125" t="s">
        <v>118</v>
      </c>
      <c r="B16" s="261">
        <v>0.018853984985935567</v>
      </c>
      <c r="C16" s="261">
        <v>-0.014166949644568771</v>
      </c>
      <c r="D16" s="165">
        <v>-0.07003903777346288</v>
      </c>
      <c r="F16" s="125" t="s">
        <v>118</v>
      </c>
      <c r="G16" s="261">
        <v>0.018853984985935567</v>
      </c>
      <c r="H16" s="261">
        <v>-0.014166949644568771</v>
      </c>
      <c r="I16" s="56"/>
      <c r="J16" s="56"/>
      <c r="N16" s="16"/>
    </row>
    <row r="17" spans="1:14" ht="18.75" customHeight="1" outlineLevel="1">
      <c r="A17" s="125" t="s">
        <v>91</v>
      </c>
      <c r="B17" s="271">
        <v>0.0027206642558307913</v>
      </c>
      <c r="C17" s="271">
        <v>-0.012493954582919464</v>
      </c>
      <c r="D17" s="271">
        <v>-0.04222327294658501</v>
      </c>
      <c r="F17" s="125" t="s">
        <v>89</v>
      </c>
      <c r="G17" s="165">
        <v>0.054077587474300276</v>
      </c>
      <c r="H17" s="165">
        <v>0.05972765908524891</v>
      </c>
      <c r="I17" s="56"/>
      <c r="J17" s="56"/>
      <c r="N17" s="16"/>
    </row>
    <row r="18" spans="1:14" ht="18.75" customHeight="1" outlineLevel="1">
      <c r="A18" s="125" t="s">
        <v>90</v>
      </c>
      <c r="B18" s="271" t="s">
        <v>129</v>
      </c>
      <c r="C18" s="271" t="s">
        <v>129</v>
      </c>
      <c r="D18" s="271" t="s">
        <v>129</v>
      </c>
      <c r="F18" s="125" t="s">
        <v>90</v>
      </c>
      <c r="G18" s="271" t="s">
        <v>129</v>
      </c>
      <c r="H18" s="271" t="s">
        <v>129</v>
      </c>
      <c r="I18" s="56"/>
      <c r="J18" s="56"/>
      <c r="N18" s="16"/>
    </row>
    <row r="19" spans="1:14" ht="18.75" customHeight="1" outlineLevel="1" thickBot="1">
      <c r="A19" s="126" t="s">
        <v>128</v>
      </c>
      <c r="B19" s="259" t="s">
        <v>129</v>
      </c>
      <c r="C19" s="259" t="s">
        <v>129</v>
      </c>
      <c r="D19" s="259" t="s">
        <v>129</v>
      </c>
      <c r="F19" s="126" t="s">
        <v>128</v>
      </c>
      <c r="G19" s="259" t="s">
        <v>129</v>
      </c>
      <c r="H19" s="259" t="s">
        <v>129</v>
      </c>
      <c r="I19" s="56"/>
      <c r="J19" s="56"/>
      <c r="N19" s="16"/>
    </row>
    <row r="20" spans="6:11" ht="12.75">
      <c r="F20" s="16"/>
      <c r="G20" s="16"/>
      <c r="H20" s="16"/>
      <c r="I20" s="56"/>
      <c r="J20" s="56"/>
      <c r="K20" s="56"/>
    </row>
    <row r="21" spans="6:9" ht="12.75">
      <c r="F21" s="16"/>
      <c r="G21" s="16"/>
      <c r="H21" s="16"/>
      <c r="I21" s="80"/>
    </row>
    <row r="22" spans="6:8" ht="12.75">
      <c r="F22" s="16"/>
      <c r="G22" s="16"/>
      <c r="H22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5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15.8515625" style="7" customWidth="1"/>
    <col min="2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28.5" customHeight="1" thickBot="1">
      <c r="A1" s="43"/>
      <c r="B1" s="62" t="s">
        <v>35</v>
      </c>
      <c r="C1" s="62" t="s">
        <v>36</v>
      </c>
      <c r="D1" s="137"/>
    </row>
    <row r="2" spans="1:5" ht="12.75" hidden="1" outlineLevel="1">
      <c r="A2" s="42">
        <v>39447</v>
      </c>
      <c r="B2" s="1">
        <v>334</v>
      </c>
      <c r="C2" s="4">
        <v>2.5</v>
      </c>
      <c r="D2" s="4"/>
      <c r="E2" s="86"/>
    </row>
    <row r="3" spans="1:5" ht="12.75" hidden="1" outlineLevel="1">
      <c r="A3" s="42">
        <v>39538</v>
      </c>
      <c r="B3" s="1">
        <v>356</v>
      </c>
      <c r="C3" s="4">
        <v>2.8</v>
      </c>
      <c r="D3" s="4"/>
      <c r="E3" s="86"/>
    </row>
    <row r="4" spans="1:5" ht="12.75" hidden="1" outlineLevel="1">
      <c r="A4" s="42">
        <v>39629</v>
      </c>
      <c r="B4" s="1">
        <v>394</v>
      </c>
      <c r="C4" s="4">
        <v>2.8</v>
      </c>
      <c r="D4" s="4"/>
      <c r="E4" s="86"/>
    </row>
    <row r="5" spans="1:5" ht="12.75" collapsed="1">
      <c r="A5" s="42">
        <v>39721</v>
      </c>
      <c r="B5" s="1">
        <v>404</v>
      </c>
      <c r="C5" s="5">
        <v>2.87</v>
      </c>
      <c r="D5" s="5"/>
      <c r="E5" s="86"/>
    </row>
    <row r="6" spans="1:5" ht="12.75" hidden="1" outlineLevel="1">
      <c r="A6" s="42">
        <v>39813</v>
      </c>
      <c r="B6" s="1">
        <v>409</v>
      </c>
      <c r="C6" s="5">
        <v>3.04</v>
      </c>
      <c r="D6" s="5"/>
      <c r="E6" s="86"/>
    </row>
    <row r="7" spans="1:5" ht="12.75" hidden="1" outlineLevel="1">
      <c r="A7" s="42">
        <v>39903</v>
      </c>
      <c r="B7" s="1">
        <v>409</v>
      </c>
      <c r="C7" s="5">
        <v>3.09</v>
      </c>
      <c r="D7" s="5"/>
      <c r="E7" s="86"/>
    </row>
    <row r="8" spans="1:5" ht="12.75" hidden="1" outlineLevel="1">
      <c r="A8" s="42">
        <v>39994</v>
      </c>
      <c r="B8" s="1">
        <v>397</v>
      </c>
      <c r="C8" s="5">
        <v>3.17</v>
      </c>
      <c r="D8" s="5"/>
      <c r="E8" s="86"/>
    </row>
    <row r="9" spans="1:5" ht="12.75" collapsed="1">
      <c r="A9" s="42">
        <v>40086</v>
      </c>
      <c r="B9" s="1">
        <v>391</v>
      </c>
      <c r="C9" s="5">
        <v>3.2</v>
      </c>
      <c r="D9" s="5"/>
      <c r="E9" s="86"/>
    </row>
    <row r="10" spans="1:5" ht="12.75" hidden="1" outlineLevel="1">
      <c r="A10" s="42">
        <v>40178</v>
      </c>
      <c r="B10" s="1">
        <v>380</v>
      </c>
      <c r="C10" s="5">
        <v>3.16</v>
      </c>
      <c r="D10" s="5"/>
      <c r="E10" s="86"/>
    </row>
    <row r="11" spans="1:5" ht="12.75" hidden="1" outlineLevel="1">
      <c r="A11" s="42">
        <v>40268</v>
      </c>
      <c r="B11" s="1">
        <v>366</v>
      </c>
      <c r="C11" s="5">
        <v>3.29</v>
      </c>
      <c r="D11" s="5"/>
      <c r="E11" s="86"/>
    </row>
    <row r="12" spans="1:5" ht="12.75" hidden="1" outlineLevel="1">
      <c r="A12" s="42">
        <v>40359</v>
      </c>
      <c r="B12" s="53">
        <v>357</v>
      </c>
      <c r="C12" s="54">
        <v>3.48</v>
      </c>
      <c r="D12" s="54"/>
      <c r="E12" s="86"/>
    </row>
    <row r="13" spans="1:6" ht="12.75" collapsed="1">
      <c r="A13" s="42">
        <v>40451</v>
      </c>
      <c r="B13" s="1">
        <v>348</v>
      </c>
      <c r="C13" s="54">
        <v>3.64</v>
      </c>
      <c r="D13" s="54"/>
      <c r="E13" s="86"/>
      <c r="F13" s="86">
        <f>C13*B13</f>
        <v>1266.72</v>
      </c>
    </row>
    <row r="14" spans="1:7" ht="12.75" hidden="1" outlineLevel="1">
      <c r="A14" s="42">
        <v>40543</v>
      </c>
      <c r="B14" s="1">
        <v>339</v>
      </c>
      <c r="C14" s="5">
        <v>3.62</v>
      </c>
      <c r="D14" s="5"/>
      <c r="E14" s="86"/>
      <c r="F14" s="86"/>
      <c r="G14" s="86"/>
    </row>
    <row r="15" spans="1:7" ht="12.75" hidden="1" outlineLevel="1">
      <c r="A15" s="42">
        <v>40633</v>
      </c>
      <c r="B15" s="1">
        <v>344</v>
      </c>
      <c r="C15" s="5">
        <f>1328/B15</f>
        <v>3.86046511627907</v>
      </c>
      <c r="D15" s="5"/>
      <c r="E15" s="86"/>
      <c r="G15" s="86"/>
    </row>
    <row r="16" spans="1:7" ht="12.75" hidden="1" outlineLevel="1">
      <c r="A16" s="42">
        <v>40724</v>
      </c>
      <c r="B16" s="1">
        <v>347</v>
      </c>
      <c r="C16" s="5">
        <f>1375/B16</f>
        <v>3.962536023054755</v>
      </c>
      <c r="D16" s="5"/>
      <c r="E16" s="86"/>
      <c r="G16" s="86"/>
    </row>
    <row r="17" spans="1:7" ht="12.75" collapsed="1">
      <c r="A17" s="42">
        <v>40816</v>
      </c>
      <c r="B17" s="86">
        <v>345</v>
      </c>
      <c r="C17" s="94">
        <f>1415/B17</f>
        <v>4.101449275362318</v>
      </c>
      <c r="D17" s="94"/>
      <c r="E17" s="86"/>
      <c r="G17" s="86"/>
    </row>
    <row r="18" spans="1:7" ht="12.75" hidden="1" outlineLevel="1">
      <c r="A18" s="42">
        <v>40908</v>
      </c>
      <c r="B18" s="86">
        <v>341</v>
      </c>
      <c r="C18" s="5">
        <f>1451/B18</f>
        <v>4.255131964809384</v>
      </c>
      <c r="D18" s="5"/>
      <c r="E18" s="86"/>
      <c r="G18" s="86"/>
    </row>
    <row r="19" spans="1:4" ht="12.75" hidden="1" outlineLevel="1">
      <c r="A19" s="42">
        <v>40999</v>
      </c>
      <c r="B19" s="86">
        <v>344</v>
      </c>
      <c r="C19" s="5">
        <f>1464/B19</f>
        <v>4.255813953488372</v>
      </c>
      <c r="D19" s="92"/>
    </row>
    <row r="20" spans="1:4" ht="12.75" hidden="1" outlineLevel="1">
      <c r="A20" s="42">
        <v>41090</v>
      </c>
      <c r="B20" s="86">
        <v>340</v>
      </c>
      <c r="C20" s="5">
        <f>1497/B20</f>
        <v>4.402941176470589</v>
      </c>
      <c r="D20" s="92"/>
    </row>
    <row r="21" spans="1:4" ht="12.75" collapsed="1">
      <c r="A21" s="42">
        <v>41182</v>
      </c>
      <c r="B21" s="86">
        <v>344</v>
      </c>
      <c r="C21" s="5">
        <f>1518/B21</f>
        <v>4.412790697674419</v>
      </c>
      <c r="D21" s="92"/>
    </row>
    <row r="22" spans="1:4" ht="12.75" outlineLevel="1">
      <c r="A22" s="42">
        <v>41274</v>
      </c>
      <c r="B22" s="86">
        <v>353</v>
      </c>
      <c r="C22" s="204">
        <f>1544/B22</f>
        <v>4.373937677053824</v>
      </c>
      <c r="D22" s="92"/>
    </row>
    <row r="23" spans="1:4" ht="12.75" outlineLevel="1">
      <c r="A23" s="42">
        <v>41364</v>
      </c>
      <c r="B23" s="1">
        <v>348</v>
      </c>
      <c r="C23" s="204">
        <f>1570/B23</f>
        <v>4.511494252873563</v>
      </c>
      <c r="D23" s="92"/>
    </row>
    <row r="24" spans="1:4" ht="12.75" outlineLevel="1">
      <c r="A24" s="42">
        <v>41455</v>
      </c>
      <c r="B24" s="1">
        <v>345</v>
      </c>
      <c r="C24" s="5">
        <f>1580/B24</f>
        <v>4.579710144927536</v>
      </c>
      <c r="D24" s="92"/>
    </row>
    <row r="25" spans="1:3" ht="12.75">
      <c r="A25" s="42">
        <v>41547</v>
      </c>
      <c r="B25" s="1">
        <v>347</v>
      </c>
      <c r="C25" s="204">
        <f>1593/B25</f>
        <v>4.590778097982709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30"/>
  <sheetViews>
    <sheetView zoomScalePageLayoutView="0" workbookViewId="0" topLeftCell="A1">
      <selection activeCell="A2" sqref="A2:A3"/>
    </sheetView>
  </sheetViews>
  <sheetFormatPr defaultColWidth="9.140625" defaultRowHeight="12.75" outlineLevelRow="1"/>
  <cols>
    <col min="1" max="1" width="18.140625" style="6" customWidth="1"/>
    <col min="2" max="2" width="11.7109375" style="6" customWidth="1"/>
    <col min="3" max="10" width="11.421875" style="6" customWidth="1"/>
    <col min="11" max="11" width="9.140625" style="6" customWidth="1"/>
    <col min="12" max="12" width="10.140625" style="6" bestFit="1" customWidth="1"/>
    <col min="13" max="13" width="8.7109375" style="6" bestFit="1" customWidth="1"/>
    <col min="14" max="14" width="12.140625" style="6" bestFit="1" customWidth="1"/>
    <col min="15" max="15" width="24.8515625" style="6" bestFit="1" customWidth="1"/>
    <col min="16" max="16" width="9.57421875" style="6" bestFit="1" customWidth="1"/>
    <col min="17" max="16384" width="9.140625" style="6" customWidth="1"/>
  </cols>
  <sheetData>
    <row r="1" spans="1:10" ht="13.5" customHeight="1" outlineLevel="1" thickBot="1">
      <c r="A1" s="276" t="s">
        <v>97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7.25" customHeight="1" outlineLevel="1">
      <c r="A2" s="277"/>
      <c r="B2" s="279" t="s">
        <v>9</v>
      </c>
      <c r="C2" s="279" t="s">
        <v>15</v>
      </c>
      <c r="D2" s="279"/>
      <c r="E2" s="279"/>
      <c r="F2" s="279"/>
      <c r="G2" s="279"/>
      <c r="H2" s="279" t="s">
        <v>16</v>
      </c>
      <c r="I2" s="279"/>
      <c r="J2" s="281"/>
    </row>
    <row r="3" spans="1:10" ht="17.25" customHeight="1" outlineLevel="1" thickBot="1">
      <c r="A3" s="278"/>
      <c r="B3" s="280"/>
      <c r="C3" s="57" t="s">
        <v>42</v>
      </c>
      <c r="D3" s="57" t="s">
        <v>43</v>
      </c>
      <c r="E3" s="57" t="s">
        <v>44</v>
      </c>
      <c r="F3" s="57" t="s">
        <v>45</v>
      </c>
      <c r="G3" s="57" t="s">
        <v>46</v>
      </c>
      <c r="H3" s="57" t="s">
        <v>43</v>
      </c>
      <c r="I3" s="57" t="s">
        <v>45</v>
      </c>
      <c r="J3" s="58" t="s">
        <v>46</v>
      </c>
    </row>
    <row r="4" spans="1:12" ht="18" customHeight="1" outlineLevel="1">
      <c r="A4" s="188">
        <v>41182</v>
      </c>
      <c r="B4" s="59">
        <v>1200</v>
      </c>
      <c r="C4" s="189">
        <v>41</v>
      </c>
      <c r="D4" s="189">
        <v>39</v>
      </c>
      <c r="E4" s="190">
        <v>13</v>
      </c>
      <c r="F4" s="190">
        <v>46</v>
      </c>
      <c r="G4" s="191">
        <v>817</v>
      </c>
      <c r="H4" s="192">
        <v>2</v>
      </c>
      <c r="I4" s="240">
        <v>118</v>
      </c>
      <c r="J4" s="238">
        <v>124</v>
      </c>
      <c r="L4" s="236"/>
    </row>
    <row r="5" spans="1:12" ht="18" customHeight="1" outlineLevel="1">
      <c r="A5" s="188">
        <v>41274</v>
      </c>
      <c r="B5" s="154">
        <v>1222</v>
      </c>
      <c r="C5" s="193">
        <v>41</v>
      </c>
      <c r="D5" s="193">
        <v>38</v>
      </c>
      <c r="E5" s="194">
        <v>13</v>
      </c>
      <c r="F5" s="194">
        <v>45</v>
      </c>
      <c r="G5" s="193">
        <v>829</v>
      </c>
      <c r="H5" s="194">
        <v>2</v>
      </c>
      <c r="I5" s="194">
        <v>110</v>
      </c>
      <c r="J5" s="195">
        <v>144</v>
      </c>
      <c r="L5" s="236"/>
    </row>
    <row r="6" spans="1:10" ht="18" customHeight="1" outlineLevel="1">
      <c r="A6" s="188">
        <v>41364</v>
      </c>
      <c r="B6" s="154">
        <v>1213</v>
      </c>
      <c r="C6" s="193">
        <v>42</v>
      </c>
      <c r="D6" s="193">
        <v>38</v>
      </c>
      <c r="E6" s="194">
        <v>11</v>
      </c>
      <c r="F6" s="194">
        <v>48</v>
      </c>
      <c r="G6" s="193">
        <v>826</v>
      </c>
      <c r="H6" s="194">
        <v>1</v>
      </c>
      <c r="I6" s="194">
        <v>108</v>
      </c>
      <c r="J6" s="195">
        <v>139</v>
      </c>
    </row>
    <row r="7" spans="1:10" ht="18" customHeight="1" outlineLevel="1">
      <c r="A7" s="188">
        <v>41455</v>
      </c>
      <c r="B7" s="154">
        <v>1204</v>
      </c>
      <c r="C7" s="193">
        <v>42</v>
      </c>
      <c r="D7" s="193">
        <v>37</v>
      </c>
      <c r="E7" s="194">
        <v>11</v>
      </c>
      <c r="F7" s="194">
        <v>47</v>
      </c>
      <c r="G7" s="193">
        <v>828</v>
      </c>
      <c r="H7" s="194">
        <v>2</v>
      </c>
      <c r="I7" s="194">
        <v>100</v>
      </c>
      <c r="J7" s="195">
        <v>137</v>
      </c>
    </row>
    <row r="8" spans="1:10" ht="18" customHeight="1" outlineLevel="1">
      <c r="A8" s="188">
        <v>41547</v>
      </c>
      <c r="B8" s="154">
        <v>1239</v>
      </c>
      <c r="C8" s="193">
        <v>42</v>
      </c>
      <c r="D8" s="193">
        <v>36</v>
      </c>
      <c r="E8" s="194">
        <v>11</v>
      </c>
      <c r="F8" s="194">
        <v>49</v>
      </c>
      <c r="G8" s="193">
        <v>850</v>
      </c>
      <c r="H8" s="194">
        <v>2</v>
      </c>
      <c r="I8" s="194">
        <v>98</v>
      </c>
      <c r="J8" s="195">
        <v>151</v>
      </c>
    </row>
    <row r="9" spans="1:10" ht="18" customHeight="1" outlineLevel="1">
      <c r="A9" s="283" t="s">
        <v>133</v>
      </c>
      <c r="B9" s="59">
        <v>36</v>
      </c>
      <c r="C9" s="193">
        <v>0</v>
      </c>
      <c r="D9" s="193">
        <v>-1</v>
      </c>
      <c r="E9" s="193">
        <v>0</v>
      </c>
      <c r="F9" s="193">
        <v>2</v>
      </c>
      <c r="G9" s="193">
        <v>22</v>
      </c>
      <c r="H9" s="193">
        <v>0</v>
      </c>
      <c r="I9" s="193">
        <v>-2</v>
      </c>
      <c r="J9" s="241">
        <v>15</v>
      </c>
    </row>
    <row r="10" spans="1:10" ht="18" customHeight="1" outlineLevel="1">
      <c r="A10" s="284"/>
      <c r="B10" s="250">
        <v>0.029900332225913706</v>
      </c>
      <c r="C10" s="251">
        <v>0</v>
      </c>
      <c r="D10" s="251">
        <v>-0.027027027027026973</v>
      </c>
      <c r="E10" s="251">
        <v>0</v>
      </c>
      <c r="F10" s="251">
        <v>0.042553191489361764</v>
      </c>
      <c r="G10" s="251">
        <v>0.02657004830917864</v>
      </c>
      <c r="H10" s="251">
        <v>0</v>
      </c>
      <c r="I10" s="251">
        <v>-0.020000000000000018</v>
      </c>
      <c r="J10" s="252">
        <v>0.10948905109489049</v>
      </c>
    </row>
    <row r="11" spans="1:10" ht="18" customHeight="1" outlineLevel="1">
      <c r="A11" s="283" t="s">
        <v>111</v>
      </c>
      <c r="B11" s="59">
        <v>18</v>
      </c>
      <c r="C11" s="193">
        <v>1</v>
      </c>
      <c r="D11" s="193">
        <v>-2</v>
      </c>
      <c r="E11" s="193">
        <v>-2</v>
      </c>
      <c r="F11" s="193">
        <v>4</v>
      </c>
      <c r="G11" s="193">
        <v>21</v>
      </c>
      <c r="H11" s="193">
        <v>0</v>
      </c>
      <c r="I11" s="193">
        <v>-12</v>
      </c>
      <c r="J11" s="241">
        <v>8</v>
      </c>
    </row>
    <row r="12" spans="1:10" ht="18" customHeight="1" outlineLevel="1">
      <c r="A12" s="284"/>
      <c r="B12" s="250">
        <v>0.014729950900163713</v>
      </c>
      <c r="C12" s="251">
        <v>0.024390243902439046</v>
      </c>
      <c r="D12" s="251">
        <v>-0.052631578947368474</v>
      </c>
      <c r="E12" s="251">
        <v>-0.15384615384615385</v>
      </c>
      <c r="F12" s="251">
        <v>0.0888888888888888</v>
      </c>
      <c r="G12" s="251">
        <v>0.02533172496984326</v>
      </c>
      <c r="H12" s="251">
        <v>0</v>
      </c>
      <c r="I12" s="251">
        <v>-0.10909090909090913</v>
      </c>
      <c r="J12" s="252">
        <v>0.05555555555555558</v>
      </c>
    </row>
    <row r="13" spans="1:16" ht="18" customHeight="1" outlineLevel="1">
      <c r="A13" s="283" t="s">
        <v>120</v>
      </c>
      <c r="B13" s="239">
        <v>40</v>
      </c>
      <c r="C13" s="190">
        <v>1</v>
      </c>
      <c r="D13" s="190">
        <v>-3</v>
      </c>
      <c r="E13" s="190">
        <v>-2</v>
      </c>
      <c r="F13" s="190">
        <v>3</v>
      </c>
      <c r="G13" s="190">
        <v>33</v>
      </c>
      <c r="H13" s="190">
        <v>0</v>
      </c>
      <c r="I13" s="190">
        <v>-20</v>
      </c>
      <c r="J13" s="242">
        <v>28</v>
      </c>
      <c r="L13" s="236"/>
      <c r="M13" s="235" t="s">
        <v>19</v>
      </c>
      <c r="N13" s="235" t="s">
        <v>3</v>
      </c>
      <c r="O13" s="235" t="s">
        <v>109</v>
      </c>
      <c r="P13" s="235" t="s">
        <v>58</v>
      </c>
    </row>
    <row r="14" spans="1:16" ht="18" customHeight="1" outlineLevel="1" thickBot="1">
      <c r="A14" s="284"/>
      <c r="B14" s="253">
        <v>0.03333333333333344</v>
      </c>
      <c r="C14" s="254">
        <v>0.024390243902439046</v>
      </c>
      <c r="D14" s="254">
        <v>-0.07692307692307687</v>
      </c>
      <c r="E14" s="254">
        <v>-0.15384615384615385</v>
      </c>
      <c r="F14" s="254">
        <v>0.0652173913043479</v>
      </c>
      <c r="G14" s="254">
        <v>0.04039167686658507</v>
      </c>
      <c r="H14" s="254">
        <v>0</v>
      </c>
      <c r="I14" s="254">
        <v>-0.1694915254237288</v>
      </c>
      <c r="J14" s="255">
        <v>0.22580645161290325</v>
      </c>
      <c r="L14" s="236">
        <f>A8</f>
        <v>41547</v>
      </c>
      <c r="M14" s="6">
        <f>C8</f>
        <v>42</v>
      </c>
      <c r="N14" s="6">
        <f>D8+H8</f>
        <v>38</v>
      </c>
      <c r="O14" s="6">
        <f>E8+F8+I8</f>
        <v>158</v>
      </c>
      <c r="P14" s="6">
        <f>G8+J8</f>
        <v>1001</v>
      </c>
    </row>
    <row r="15" spans="1:10" ht="24.75" customHeight="1" outlineLevel="1">
      <c r="A15" s="282" t="s">
        <v>92</v>
      </c>
      <c r="B15" s="282"/>
      <c r="C15" s="282"/>
      <c r="D15" s="282"/>
      <c r="E15" s="282"/>
      <c r="F15" s="282"/>
      <c r="G15" s="282"/>
      <c r="H15" s="282"/>
      <c r="I15" s="282"/>
      <c r="J15" s="282"/>
    </row>
    <row r="16" spans="1:10" ht="18.75" customHeight="1" outlineLevel="1" thickBot="1">
      <c r="A16" s="275" t="s">
        <v>93</v>
      </c>
      <c r="B16" s="275"/>
      <c r="C16" s="275"/>
      <c r="D16" s="275"/>
      <c r="E16" s="275"/>
      <c r="F16" s="275"/>
      <c r="G16" s="196"/>
      <c r="H16" s="196"/>
      <c r="I16" s="196"/>
      <c r="J16" s="196"/>
    </row>
    <row r="17" spans="1:12" ht="40.5" customHeight="1" outlineLevel="1" thickBot="1">
      <c r="A17" s="177"/>
      <c r="B17" s="178" t="s">
        <v>9</v>
      </c>
      <c r="C17" s="179" t="s">
        <v>89</v>
      </c>
      <c r="D17" s="179" t="s">
        <v>90</v>
      </c>
      <c r="E17" s="180" t="s">
        <v>94</v>
      </c>
      <c r="F17" s="180" t="s">
        <v>128</v>
      </c>
      <c r="G17" s="180" t="s">
        <v>132</v>
      </c>
      <c r="H17" s="87"/>
      <c r="I17" s="88"/>
      <c r="J17" s="88"/>
      <c r="K17" s="87"/>
      <c r="L17" s="89"/>
    </row>
    <row r="18" spans="1:12" ht="18.75" customHeight="1" outlineLevel="1">
      <c r="A18" s="197">
        <v>41182</v>
      </c>
      <c r="B18" s="166">
        <v>78</v>
      </c>
      <c r="C18" s="181">
        <v>4</v>
      </c>
      <c r="D18" s="181">
        <v>1</v>
      </c>
      <c r="E18" s="182">
        <v>12</v>
      </c>
      <c r="F18" s="183">
        <v>7</v>
      </c>
      <c r="G18" s="183">
        <v>54</v>
      </c>
      <c r="H18" s="87"/>
      <c r="I18" s="88"/>
      <c r="J18" s="88"/>
      <c r="K18" s="87"/>
      <c r="L18" s="89"/>
    </row>
    <row r="19" spans="1:7" ht="18.75" customHeight="1" outlineLevel="1">
      <c r="A19" s="188">
        <v>41274</v>
      </c>
      <c r="B19" s="59">
        <v>77</v>
      </c>
      <c r="C19" s="184">
        <v>6</v>
      </c>
      <c r="D19" s="184">
        <v>2</v>
      </c>
      <c r="E19" s="184">
        <v>10</v>
      </c>
      <c r="F19" s="185">
        <v>5</v>
      </c>
      <c r="G19" s="185">
        <v>54</v>
      </c>
    </row>
    <row r="20" spans="1:7" ht="18.75" customHeight="1" outlineLevel="1">
      <c r="A20" s="188">
        <v>41364</v>
      </c>
      <c r="B20" s="59">
        <v>79</v>
      </c>
      <c r="C20" s="184">
        <v>9</v>
      </c>
      <c r="D20" s="184">
        <v>1</v>
      </c>
      <c r="E20" s="184">
        <v>7</v>
      </c>
      <c r="F20" s="185">
        <v>1</v>
      </c>
      <c r="G20" s="185">
        <v>61</v>
      </c>
    </row>
    <row r="21" spans="1:7" ht="18.75" customHeight="1" outlineLevel="1">
      <c r="A21" s="188">
        <v>41455</v>
      </c>
      <c r="B21" s="59">
        <v>75</v>
      </c>
      <c r="C21" s="184">
        <v>7</v>
      </c>
      <c r="D21" s="184">
        <v>0</v>
      </c>
      <c r="E21" s="184">
        <v>8</v>
      </c>
      <c r="F21" s="185">
        <v>1</v>
      </c>
      <c r="G21" s="185">
        <v>59</v>
      </c>
    </row>
    <row r="22" spans="1:7" s="266" customFormat="1" ht="18.75" customHeight="1" outlineLevel="1" thickBot="1">
      <c r="A22" s="262">
        <v>41547</v>
      </c>
      <c r="B22" s="263">
        <f>SUM(C22:G22)</f>
        <v>66</v>
      </c>
      <c r="C22" s="264">
        <v>6</v>
      </c>
      <c r="D22" s="264">
        <v>0</v>
      </c>
      <c r="E22" s="264">
        <v>5</v>
      </c>
      <c r="F22" s="265">
        <v>0</v>
      </c>
      <c r="G22" s="265">
        <v>55</v>
      </c>
    </row>
    <row r="23" ht="12.75" outlineLevel="1">
      <c r="A23" s="176" t="s">
        <v>130</v>
      </c>
    </row>
    <row r="24" ht="12.75" outlineLevel="1">
      <c r="A24" s="176" t="s">
        <v>131</v>
      </c>
    </row>
    <row r="25" ht="12.75" outlineLevel="1">
      <c r="A25" s="176" t="s">
        <v>134</v>
      </c>
    </row>
    <row r="27" ht="12.75">
      <c r="A27" s="176" t="s">
        <v>99</v>
      </c>
    </row>
    <row r="28" ht="12.75">
      <c r="A28" s="198" t="s">
        <v>98</v>
      </c>
    </row>
    <row r="30" spans="3:7" ht="12.75">
      <c r="C30" s="267"/>
      <c r="D30" s="267"/>
      <c r="E30" s="267"/>
      <c r="F30" s="267"/>
      <c r="G30" s="267"/>
    </row>
  </sheetData>
  <sheetProtection/>
  <mergeCells count="10">
    <mergeCell ref="A16:F16"/>
    <mergeCell ref="A1:J1"/>
    <mergeCell ref="A2:A3"/>
    <mergeCell ref="B2:B3"/>
    <mergeCell ref="C2:G2"/>
    <mergeCell ref="H2:J2"/>
    <mergeCell ref="A15:J15"/>
    <mergeCell ref="A9:A10"/>
    <mergeCell ref="A13:A14"/>
    <mergeCell ref="A11:A12"/>
  </mergeCells>
  <hyperlinks>
    <hyperlink ref="A28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9:I2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4.8515625" style="1" customWidth="1"/>
    <col min="5" max="5" width="29.421875" style="1" customWidth="1"/>
    <col min="6" max="6" width="14.140625" style="1" customWidth="1"/>
    <col min="7" max="7" width="4.851562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8" ht="13.5" thickBot="1"/>
    <row r="19" spans="1:9" ht="30.75" customHeight="1" thickBot="1">
      <c r="A19" s="131" t="s">
        <v>86</v>
      </c>
      <c r="B19" s="132" t="s">
        <v>35</v>
      </c>
      <c r="C19" s="133" t="s">
        <v>79</v>
      </c>
      <c r="D19" s="123"/>
      <c r="E19" s="131" t="s">
        <v>47</v>
      </c>
      <c r="F19" s="133" t="s">
        <v>78</v>
      </c>
      <c r="G19" s="123"/>
      <c r="H19" s="131" t="s">
        <v>47</v>
      </c>
      <c r="I19" s="133" t="s">
        <v>80</v>
      </c>
    </row>
    <row r="20" spans="1:9" s="144" customFormat="1" ht="18.75" customHeight="1">
      <c r="A20" s="140" t="s">
        <v>41</v>
      </c>
      <c r="B20" s="141">
        <v>245</v>
      </c>
      <c r="C20" s="142">
        <v>0.7060518731988472</v>
      </c>
      <c r="D20" s="143"/>
      <c r="E20" s="140" t="s">
        <v>41</v>
      </c>
      <c r="F20" s="142">
        <v>0.7120181405895691</v>
      </c>
      <c r="G20" s="143"/>
      <c r="H20" s="140" t="s">
        <v>41</v>
      </c>
      <c r="I20" s="142">
        <v>0.7792547410195569</v>
      </c>
    </row>
    <row r="21" spans="1:9" s="144" customFormat="1" ht="18.75" customHeight="1">
      <c r="A21" s="145" t="s">
        <v>37</v>
      </c>
      <c r="B21" s="146">
        <v>22</v>
      </c>
      <c r="C21" s="147">
        <v>0.06340057636887608</v>
      </c>
      <c r="D21" s="148"/>
      <c r="E21" s="145" t="s">
        <v>37</v>
      </c>
      <c r="F21" s="147">
        <v>0.07785336356764928</v>
      </c>
      <c r="G21" s="149"/>
      <c r="H21" s="145" t="s">
        <v>37</v>
      </c>
      <c r="I21" s="147">
        <v>0.08075579312988496</v>
      </c>
    </row>
    <row r="22" spans="1:9" s="144" customFormat="1" ht="18.75" customHeight="1">
      <c r="A22" s="145" t="s">
        <v>40</v>
      </c>
      <c r="B22" s="146">
        <v>20</v>
      </c>
      <c r="C22" s="147">
        <v>0.05763688760806916</v>
      </c>
      <c r="D22" s="148"/>
      <c r="E22" s="145" t="s">
        <v>40</v>
      </c>
      <c r="F22" s="147">
        <v>0.050642479213907785</v>
      </c>
      <c r="G22" s="149"/>
      <c r="H22" s="145" t="s">
        <v>38</v>
      </c>
      <c r="I22" s="147">
        <v>0.03688646951633689</v>
      </c>
    </row>
    <row r="23" spans="1:9" s="144" customFormat="1" ht="18.75" customHeight="1">
      <c r="A23" s="145" t="s">
        <v>38</v>
      </c>
      <c r="B23" s="146">
        <v>14</v>
      </c>
      <c r="C23" s="147">
        <v>0.040345821325648415</v>
      </c>
      <c r="D23" s="148"/>
      <c r="E23" s="145" t="s">
        <v>38</v>
      </c>
      <c r="F23" s="147">
        <v>0.03325774754346183</v>
      </c>
      <c r="G23" s="149"/>
      <c r="H23" s="145" t="s">
        <v>40</v>
      </c>
      <c r="I23" s="147">
        <v>0.04142658619702379</v>
      </c>
    </row>
    <row r="24" spans="1:9" s="144" customFormat="1" ht="18.75" customHeight="1">
      <c r="A24" s="145" t="s">
        <v>39</v>
      </c>
      <c r="B24" s="146">
        <v>11</v>
      </c>
      <c r="C24" s="147">
        <v>0.03170028818443804</v>
      </c>
      <c r="D24" s="150"/>
      <c r="E24" s="145" t="s">
        <v>72</v>
      </c>
      <c r="F24" s="147">
        <v>0.02947845804988662</v>
      </c>
      <c r="G24" s="151"/>
      <c r="H24" s="145" t="s">
        <v>39</v>
      </c>
      <c r="I24" s="147">
        <v>0.010761426912883927</v>
      </c>
    </row>
    <row r="25" spans="1:9" s="152" customFormat="1" ht="18.75" customHeight="1" thickBot="1">
      <c r="A25" s="134" t="s">
        <v>81</v>
      </c>
      <c r="B25" s="135">
        <v>35</v>
      </c>
      <c r="C25" s="136">
        <v>0.10086455331412104</v>
      </c>
      <c r="D25" s="143"/>
      <c r="E25" s="134" t="s">
        <v>81</v>
      </c>
      <c r="F25" s="136">
        <v>0.09674981103552549</v>
      </c>
      <c r="G25" s="143"/>
      <c r="H25" s="134" t="s">
        <v>81</v>
      </c>
      <c r="I25" s="136">
        <v>0.050914983224313426</v>
      </c>
    </row>
    <row r="26" spans="1:9" ht="12.75" customHeight="1">
      <c r="A26" s="8"/>
      <c r="B26" s="86"/>
      <c r="C26" s="86"/>
      <c r="D26" s="5"/>
      <c r="E26" s="5"/>
      <c r="F26" s="5"/>
      <c r="G26" s="5"/>
      <c r="H26" s="5"/>
      <c r="I26" s="5"/>
    </row>
    <row r="27" ht="12.75" customHeight="1">
      <c r="A27" s="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O109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 outlineLevelRow="1"/>
  <cols>
    <col min="1" max="1" width="26.140625" style="20" customWidth="1"/>
    <col min="2" max="4" width="15.7109375" style="20" customWidth="1"/>
    <col min="5" max="5" width="16.57421875" style="20" customWidth="1"/>
    <col min="6" max="6" width="16.28125" style="20" customWidth="1"/>
    <col min="7" max="8" width="15.7109375" style="20" customWidth="1"/>
    <col min="9" max="9" width="21.140625" style="20" customWidth="1" collapsed="1"/>
    <col min="10" max="11" width="21.140625" style="20" customWidth="1"/>
    <col min="12" max="12" width="24.8515625" style="20" bestFit="1" customWidth="1"/>
    <col min="13" max="13" width="22.00390625" style="20" customWidth="1"/>
    <col min="14" max="17" width="19.8515625" style="20" customWidth="1"/>
    <col min="18" max="18" width="13.421875" style="20" customWidth="1"/>
    <col min="19" max="19" width="12.7109375" style="20" bestFit="1" customWidth="1"/>
    <col min="20" max="21" width="9.140625" style="20" customWidth="1"/>
    <col min="22" max="22" width="12.140625" style="20" bestFit="1" customWidth="1"/>
    <col min="23" max="23" width="11.57421875" style="20" bestFit="1" customWidth="1"/>
    <col min="24" max="24" width="11.7109375" style="20" bestFit="1" customWidth="1"/>
    <col min="25" max="26" width="11.57421875" style="20" bestFit="1" customWidth="1"/>
    <col min="27" max="16384" width="9.140625" style="20" customWidth="1"/>
  </cols>
  <sheetData>
    <row r="1" spans="1:8" s="101" customFormat="1" ht="20.25">
      <c r="A1" s="285" t="s">
        <v>63</v>
      </c>
      <c r="B1" s="285"/>
      <c r="C1" s="285"/>
      <c r="D1" s="285"/>
      <c r="E1" s="285"/>
      <c r="F1" s="285"/>
      <c r="G1" s="285"/>
      <c r="H1" s="285"/>
    </row>
    <row r="2" spans="5:41" ht="16.5" outlineLevel="1" thickBot="1">
      <c r="E2" s="100" t="s">
        <v>60</v>
      </c>
      <c r="I2" s="46"/>
      <c r="J2" s="25"/>
      <c r="K2" s="25"/>
      <c r="L2" s="2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39" ht="30.75" outlineLevel="1" thickBot="1">
      <c r="A3" s="26" t="s">
        <v>8</v>
      </c>
      <c r="B3" s="256">
        <v>41182</v>
      </c>
      <c r="C3" s="256">
        <v>41274</v>
      </c>
      <c r="D3" s="256">
        <v>41455</v>
      </c>
      <c r="E3" s="256">
        <v>41547</v>
      </c>
      <c r="F3" s="27" t="s">
        <v>135</v>
      </c>
      <c r="G3" s="27" t="s">
        <v>121</v>
      </c>
      <c r="H3" s="27" t="s">
        <v>120</v>
      </c>
      <c r="I3" s="28"/>
      <c r="J3" s="2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7.25" customHeight="1" outlineLevel="1">
      <c r="A4" s="29" t="s">
        <v>19</v>
      </c>
      <c r="B4" s="51">
        <v>182.25211830889998</v>
      </c>
      <c r="C4" s="205">
        <v>163.1598060743999</v>
      </c>
      <c r="D4" s="205">
        <v>148.2299155375</v>
      </c>
      <c r="E4" s="205">
        <v>120.08608730699996</v>
      </c>
      <c r="F4" s="206">
        <v>-0.18986604781124683</v>
      </c>
      <c r="G4" s="207">
        <v>-0.34109908613810747</v>
      </c>
      <c r="H4" s="207">
        <v>-0.2639971191664606</v>
      </c>
      <c r="I4" s="208"/>
      <c r="J4" s="20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7.25" customHeight="1" outlineLevel="1">
      <c r="A5" s="30" t="s">
        <v>3</v>
      </c>
      <c r="B5" s="49">
        <v>170.98147550390004</v>
      </c>
      <c r="C5" s="209">
        <v>163.90279087270002</v>
      </c>
      <c r="D5" s="209">
        <v>149.40141760259993</v>
      </c>
      <c r="E5" s="209">
        <v>147.00708847950003</v>
      </c>
      <c r="F5" s="206">
        <v>-0.016026147285086</v>
      </c>
      <c r="G5" s="207">
        <v>-0.14021628339412218</v>
      </c>
      <c r="H5" s="207">
        <v>-0.10308367724087475</v>
      </c>
      <c r="I5" s="208"/>
      <c r="J5" s="20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ht="17.25" customHeight="1" outlineLevel="1">
      <c r="A6" s="30" t="s">
        <v>109</v>
      </c>
      <c r="B6" s="49">
        <v>10432.9229250867</v>
      </c>
      <c r="C6" s="209">
        <v>10961.7772356319</v>
      </c>
      <c r="D6" s="209">
        <v>9212.020434580803</v>
      </c>
      <c r="E6" s="209">
        <v>8935.595950672905</v>
      </c>
      <c r="F6" s="206">
        <v>-0.030006933426920623</v>
      </c>
      <c r="G6" s="207">
        <v>-0.14351941303173688</v>
      </c>
      <c r="H6" s="207">
        <v>-0.18484058208852971</v>
      </c>
      <c r="I6" s="208"/>
      <c r="J6" s="20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17.25" customHeight="1" outlineLevel="1">
      <c r="A7" s="48" t="s">
        <v>110</v>
      </c>
      <c r="B7" s="50">
        <v>10786.156518899497</v>
      </c>
      <c r="C7" s="210">
        <v>11288.839832579</v>
      </c>
      <c r="D7" s="210">
        <v>9509.651767720903</v>
      </c>
      <c r="E7" s="210">
        <v>9202.689126459403</v>
      </c>
      <c r="F7" s="211">
        <v>-0.032279062236899025</v>
      </c>
      <c r="G7" s="212">
        <v>-0.14680552703509753</v>
      </c>
      <c r="H7" s="212">
        <v>-0.1847976175637709</v>
      </c>
      <c r="I7" s="33"/>
      <c r="J7" s="3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7.25" customHeight="1" outlineLevel="1">
      <c r="A8" s="30" t="s">
        <v>58</v>
      </c>
      <c r="B8" s="213">
        <v>131436.81574370447</v>
      </c>
      <c r="C8" s="213">
        <v>145912.2933463474</v>
      </c>
      <c r="D8" s="213">
        <v>154542.73707156815</v>
      </c>
      <c r="E8" s="213">
        <v>162657.36925677236</v>
      </c>
      <c r="F8" s="206">
        <v>0.05250736682272139</v>
      </c>
      <c r="G8" s="214">
        <v>0.23753278970137615</v>
      </c>
      <c r="H8" s="214">
        <v>0.11476124133473586</v>
      </c>
      <c r="I8" s="33"/>
      <c r="J8" s="33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7.25" customHeight="1" outlineLevel="1" thickBot="1">
      <c r="A9" s="31" t="s">
        <v>59</v>
      </c>
      <c r="B9" s="32">
        <v>142222.972262604</v>
      </c>
      <c r="C9" s="215">
        <v>157201.13317892642</v>
      </c>
      <c r="D9" s="215">
        <v>164052.38883928905</v>
      </c>
      <c r="E9" s="215">
        <v>171860.05838323178</v>
      </c>
      <c r="F9" s="216">
        <v>0.0475925379641462</v>
      </c>
      <c r="G9" s="217">
        <v>0.20838466282300128</v>
      </c>
      <c r="H9" s="217">
        <v>0.09324948814217882</v>
      </c>
      <c r="I9" s="33"/>
      <c r="J9" s="3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3" ht="16.5" customHeight="1" outlineLevel="1">
      <c r="A10" s="52"/>
      <c r="B10" s="52"/>
      <c r="C10" s="52"/>
      <c r="D10" s="52"/>
      <c r="E10" s="52"/>
      <c r="F10" s="5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7" ht="20.25" customHeight="1" outlineLevel="1" thickBot="1">
      <c r="A11" s="218" t="s">
        <v>61</v>
      </c>
      <c r="B11" s="220"/>
      <c r="C11" s="222"/>
      <c r="D11" s="222"/>
      <c r="E11" s="222"/>
      <c r="F11" s="222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5.75" outlineLevel="1" thickBot="1">
      <c r="A12" s="26" t="s">
        <v>8</v>
      </c>
      <c r="B12" s="256">
        <v>41182</v>
      </c>
      <c r="C12" s="256">
        <v>41274</v>
      </c>
      <c r="D12" s="256">
        <v>41455</v>
      </c>
      <c r="E12" s="256">
        <v>41547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8.75" customHeight="1" outlineLevel="1">
      <c r="A13" s="29" t="s">
        <v>19</v>
      </c>
      <c r="B13" s="223">
        <v>0.01689685459223199</v>
      </c>
      <c r="C13" s="223">
        <v>0.014453195234777737</v>
      </c>
      <c r="D13" s="223">
        <v>0.015587312675385694</v>
      </c>
      <c r="E13" s="223">
        <v>0.013049021395466966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8.75" customHeight="1" outlineLevel="1">
      <c r="A14" s="30" t="s">
        <v>3</v>
      </c>
      <c r="B14" s="224">
        <v>0.01585193717561083</v>
      </c>
      <c r="C14" s="224">
        <v>0.014519011103309762</v>
      </c>
      <c r="D14" s="224">
        <v>0.015710503523348858</v>
      </c>
      <c r="E14" s="224">
        <v>0.015974362108661037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8.75" customHeight="1" outlineLevel="1">
      <c r="A15" s="30" t="s">
        <v>109</v>
      </c>
      <c r="B15" s="224">
        <v>0.9672512082321574</v>
      </c>
      <c r="C15" s="224">
        <v>0.9710277936619125</v>
      </c>
      <c r="D15" s="224">
        <v>0.9687021838012655</v>
      </c>
      <c r="E15" s="224">
        <v>0.9709766164958722</v>
      </c>
      <c r="F15" s="225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8.75" customHeight="1" outlineLevel="1" thickBot="1">
      <c r="A16" s="47" t="s">
        <v>110</v>
      </c>
      <c r="B16" s="226">
        <v>1</v>
      </c>
      <c r="C16" s="226">
        <v>1</v>
      </c>
      <c r="D16" s="226">
        <v>1</v>
      </c>
      <c r="E16" s="226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2:41" ht="12.75" outlineLevel="1"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2:41" ht="12.75" outlineLevel="1"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2:41" ht="12.75" outlineLevel="1"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2:41" ht="12.75" outlineLevel="1"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2:41" ht="12.75" outlineLevel="1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2:41" ht="12.75" outlineLevel="1"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2:41" ht="12.75" outlineLevel="1"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2:41" ht="12.75" outlineLevel="1"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2:41" ht="12.75" outlineLevel="1"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2.75" outlineLevel="1">
      <c r="A26" s="19"/>
      <c r="B26" s="19"/>
      <c r="C26" s="19"/>
      <c r="D26" s="19"/>
      <c r="E26" s="19"/>
      <c r="F26" s="19"/>
      <c r="G26" s="19"/>
      <c r="H26" s="19"/>
      <c r="I26" s="19"/>
      <c r="J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2.75" outlineLevel="1">
      <c r="A27" s="19"/>
      <c r="B27" s="19"/>
      <c r="C27" s="19"/>
      <c r="D27" s="19"/>
      <c r="E27" s="19"/>
      <c r="F27" s="19"/>
      <c r="G27" s="19"/>
      <c r="H27" s="19"/>
      <c r="I27" s="19"/>
      <c r="J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2.75" outlineLevel="1">
      <c r="A28" s="19"/>
      <c r="B28" s="19"/>
      <c r="C28" s="19"/>
      <c r="D28" s="19"/>
      <c r="E28" s="19"/>
      <c r="F28" s="19"/>
      <c r="G28" s="19"/>
      <c r="H28" s="19"/>
      <c r="I28" s="19"/>
      <c r="J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12.75" outlineLevel="1">
      <c r="A29" s="19"/>
      <c r="B29" s="19"/>
      <c r="C29" s="19"/>
      <c r="D29" s="19"/>
      <c r="E29" s="19"/>
      <c r="F29" s="19"/>
      <c r="G29" s="19"/>
      <c r="H29" s="19"/>
      <c r="I29" s="19"/>
      <c r="J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2.75" outlineLevel="1">
      <c r="A30" s="19"/>
      <c r="B30" s="19"/>
      <c r="C30" s="19"/>
      <c r="D30" s="19"/>
      <c r="E30" s="19"/>
      <c r="F30" s="19"/>
      <c r="G30" s="19"/>
      <c r="H30" s="19"/>
      <c r="I30" s="19"/>
      <c r="J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12.75" outlineLevel="1">
      <c r="A31" s="19"/>
      <c r="B31" s="19"/>
      <c r="C31" s="21"/>
      <c r="D31" s="21"/>
      <c r="E31" s="21"/>
      <c r="F31" s="21"/>
      <c r="G31" s="21"/>
      <c r="H31" s="19"/>
      <c r="I31" s="19"/>
      <c r="J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2.75" outlineLevel="1">
      <c r="A32" s="19"/>
      <c r="B32" s="227"/>
      <c r="C32" s="227"/>
      <c r="D32" s="34"/>
      <c r="E32" s="34"/>
      <c r="F32" s="34"/>
      <c r="G32" s="34"/>
      <c r="H32" s="228"/>
      <c r="I32" s="228"/>
      <c r="J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2.75" outlineLevel="1">
      <c r="A33" s="19"/>
      <c r="B33" s="227"/>
      <c r="C33" s="227"/>
      <c r="D33" s="34"/>
      <c r="E33" s="34"/>
      <c r="F33" s="34"/>
      <c r="G33" s="34"/>
      <c r="H33" s="228"/>
      <c r="I33" s="228"/>
      <c r="J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2.75" outlineLevel="1">
      <c r="A34" s="19"/>
      <c r="B34" s="227"/>
      <c r="C34" s="227"/>
      <c r="D34" s="34"/>
      <c r="E34" s="34"/>
      <c r="F34" s="34"/>
      <c r="G34" s="34"/>
      <c r="H34" s="228"/>
      <c r="I34" s="228"/>
      <c r="J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12.75" outlineLevel="1">
      <c r="A35" s="19"/>
      <c r="B35" s="227"/>
      <c r="C35" s="227"/>
      <c r="D35" s="34"/>
      <c r="E35" s="34"/>
      <c r="F35" s="34"/>
      <c r="G35" s="34"/>
      <c r="H35" s="228"/>
      <c r="I35" s="228"/>
      <c r="J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12.75" outlineLevel="1">
      <c r="A36" s="19"/>
      <c r="B36" s="227"/>
      <c r="C36" s="227"/>
      <c r="D36" s="34"/>
      <c r="E36" s="34"/>
      <c r="F36" s="34"/>
      <c r="G36" s="34"/>
      <c r="H36" s="228"/>
      <c r="I36" s="228"/>
      <c r="J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12.75" outlineLevel="1">
      <c r="A37" s="19"/>
      <c r="B37" s="19"/>
      <c r="C37" s="19"/>
      <c r="D37" s="19"/>
      <c r="E37" s="19"/>
      <c r="F37" s="19"/>
      <c r="G37" s="19"/>
      <c r="H37" s="228"/>
      <c r="I37" s="19"/>
      <c r="J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12.75" outlineLevel="1">
      <c r="A38" s="19"/>
      <c r="B38" s="19"/>
      <c r="C38" s="19"/>
      <c r="D38" s="19"/>
      <c r="E38" s="19"/>
      <c r="F38" s="19"/>
      <c r="G38" s="19"/>
      <c r="H38" s="19"/>
      <c r="I38" s="19"/>
      <c r="J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12.75" outlineLevel="1">
      <c r="A39" s="19"/>
      <c r="B39" s="21"/>
      <c r="C39" s="21"/>
      <c r="D39" s="21"/>
      <c r="E39" s="21"/>
      <c r="F39" s="21"/>
      <c r="G39" s="21"/>
      <c r="H39" s="19"/>
      <c r="I39" s="19"/>
      <c r="J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10" ht="12.75" outlineLevel="1">
      <c r="A40" s="19"/>
      <c r="B40" s="35"/>
      <c r="C40" s="35"/>
      <c r="D40" s="35"/>
      <c r="E40" s="35"/>
      <c r="F40" s="35"/>
      <c r="G40" s="35"/>
      <c r="H40" s="36"/>
      <c r="I40" s="36"/>
      <c r="J40" s="19"/>
    </row>
    <row r="41" spans="1:10" ht="12.75" outlineLevel="1">
      <c r="A41" s="19"/>
      <c r="B41" s="35"/>
      <c r="C41" s="35"/>
      <c r="D41" s="35"/>
      <c r="E41" s="35"/>
      <c r="F41" s="35"/>
      <c r="G41" s="35"/>
      <c r="H41" s="36"/>
      <c r="I41" s="36"/>
      <c r="J41" s="19"/>
    </row>
    <row r="42" spans="1:10" ht="18.75" outlineLevel="1" thickBot="1">
      <c r="A42" s="218" t="s">
        <v>71</v>
      </c>
      <c r="C42" s="35"/>
      <c r="D42" s="35"/>
      <c r="E42" s="35"/>
      <c r="F42" s="35"/>
      <c r="G42" s="35"/>
      <c r="H42" s="36"/>
      <c r="I42" s="36"/>
      <c r="J42" s="19"/>
    </row>
    <row r="43" spans="1:10" ht="15.75" outlineLevel="1" thickBot="1">
      <c r="A43" s="26" t="s">
        <v>8</v>
      </c>
      <c r="B43" s="256">
        <v>41547</v>
      </c>
      <c r="C43" s="35"/>
      <c r="D43" s="35"/>
      <c r="E43" s="35"/>
      <c r="F43" s="35"/>
      <c r="G43" s="35"/>
      <c r="H43" s="36"/>
      <c r="I43" s="36"/>
      <c r="J43" s="19"/>
    </row>
    <row r="44" spans="1:10" ht="19.5" customHeight="1" outlineLevel="1">
      <c r="A44" s="29" t="s">
        <v>58</v>
      </c>
      <c r="B44" s="229">
        <v>0.9464524263925346</v>
      </c>
      <c r="C44" s="35"/>
      <c r="D44" s="35"/>
      <c r="E44" s="35"/>
      <c r="F44" s="35"/>
      <c r="G44" s="35"/>
      <c r="H44" s="36"/>
      <c r="I44" s="36"/>
      <c r="J44" s="19"/>
    </row>
    <row r="45" spans="1:10" ht="19.5" customHeight="1" outlineLevel="1">
      <c r="A45" s="29" t="s">
        <v>19</v>
      </c>
      <c r="B45" s="229">
        <v>0.0006987434336791582</v>
      </c>
      <c r="C45" s="36"/>
      <c r="D45" s="36"/>
      <c r="E45" s="36"/>
      <c r="F45" s="36"/>
      <c r="G45" s="36"/>
      <c r="H45" s="19"/>
      <c r="I45" s="19"/>
      <c r="J45" s="19"/>
    </row>
    <row r="46" spans="1:32" ht="19.5" customHeight="1" outlineLevel="1">
      <c r="A46" s="30" t="s">
        <v>3</v>
      </c>
      <c r="B46" s="229">
        <v>0.0008553883308458329</v>
      </c>
      <c r="C46" s="36"/>
      <c r="D46" s="19"/>
      <c r="E46" s="19"/>
      <c r="F46" s="19"/>
      <c r="G46" s="19"/>
      <c r="H46" s="19"/>
      <c r="I46" s="19"/>
      <c r="J46" s="19"/>
      <c r="K46" s="19"/>
      <c r="L46" s="3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9.5" customHeight="1" outlineLevel="1">
      <c r="A47" s="30" t="s">
        <v>109</v>
      </c>
      <c r="B47" s="229">
        <v>0.05199344184294041</v>
      </c>
      <c r="C47" s="93"/>
      <c r="D47" s="37"/>
      <c r="E47" s="37"/>
      <c r="F47" s="37"/>
      <c r="G47" s="37"/>
      <c r="H47" s="37"/>
      <c r="I47" s="37"/>
      <c r="L47" s="3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7.25" customHeight="1" outlineLevel="1" thickBot="1">
      <c r="A48" s="47" t="s">
        <v>59</v>
      </c>
      <c r="B48" s="268">
        <v>1</v>
      </c>
      <c r="C48" s="37"/>
      <c r="D48" s="37"/>
      <c r="E48" s="37"/>
      <c r="F48" s="37"/>
      <c r="G48" s="37"/>
      <c r="H48" s="37"/>
      <c r="I48" s="37"/>
      <c r="L48" s="3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3:32" ht="17.25" customHeight="1" outlineLevel="1">
      <c r="C49" s="37"/>
      <c r="D49" s="37"/>
      <c r="E49" s="37"/>
      <c r="F49" s="37"/>
      <c r="G49" s="37"/>
      <c r="H49" s="37"/>
      <c r="I49" s="37"/>
      <c r="L49" s="3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3:32" ht="17.25" customHeight="1" outlineLevel="1">
      <c r="C50" s="37"/>
      <c r="D50" s="37"/>
      <c r="E50" s="37"/>
      <c r="F50" s="37"/>
      <c r="G50" s="37"/>
      <c r="H50" s="37"/>
      <c r="I50" s="37"/>
      <c r="L50" s="3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3:32" ht="16.5" customHeight="1" outlineLevel="1">
      <c r="C51" s="37"/>
      <c r="D51" s="37"/>
      <c r="E51" s="37"/>
      <c r="F51" s="37"/>
      <c r="G51" s="37"/>
      <c r="H51" s="37"/>
      <c r="I51" s="37"/>
      <c r="L51" s="3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3:32" ht="18.75" customHeight="1" outlineLevel="1">
      <c r="C52" s="37"/>
      <c r="D52" s="37"/>
      <c r="E52" s="37"/>
      <c r="F52" s="37"/>
      <c r="G52" s="37"/>
      <c r="H52" s="37"/>
      <c r="I52" s="37"/>
      <c r="L52" s="3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3:32" ht="18.75" customHeight="1" outlineLevel="1">
      <c r="C53" s="37"/>
      <c r="D53" s="37"/>
      <c r="E53" s="37"/>
      <c r="F53" s="37"/>
      <c r="G53" s="37"/>
      <c r="H53" s="37"/>
      <c r="I53" s="37"/>
      <c r="L53" s="37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3:32" ht="18.75" customHeight="1">
      <c r="C54" s="37"/>
      <c r="D54" s="37"/>
      <c r="E54" s="37"/>
      <c r="F54" s="37"/>
      <c r="G54" s="37"/>
      <c r="H54" s="37"/>
      <c r="I54" s="37"/>
      <c r="L54" s="37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101" customFormat="1" ht="18.75" customHeight="1">
      <c r="A55" s="285" t="s">
        <v>64</v>
      </c>
      <c r="B55" s="285"/>
      <c r="C55" s="285"/>
      <c r="D55" s="285"/>
      <c r="E55" s="285"/>
      <c r="F55" s="285"/>
      <c r="G55" s="285"/>
      <c r="H55" s="285"/>
      <c r="I55" s="102"/>
      <c r="L55" s="102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</row>
    <row r="56" spans="4:37" ht="16.5" outlineLevel="1" thickBot="1">
      <c r="D56" s="100"/>
      <c r="E56" s="100" t="s">
        <v>60</v>
      </c>
      <c r="J56" s="24"/>
      <c r="K56" s="25"/>
      <c r="L56" s="25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6" ht="30.75" outlineLevel="1" thickBot="1">
      <c r="A57" s="26" t="s">
        <v>8</v>
      </c>
      <c r="B57" s="256">
        <v>41182</v>
      </c>
      <c r="C57" s="256">
        <v>41274</v>
      </c>
      <c r="D57" s="256">
        <v>41455</v>
      </c>
      <c r="E57" s="256">
        <v>41547</v>
      </c>
      <c r="F57" s="27" t="s">
        <v>135</v>
      </c>
      <c r="G57" s="27" t="s">
        <v>121</v>
      </c>
      <c r="H57" s="27" t="s">
        <v>120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7.25" customHeight="1" outlineLevel="1">
      <c r="A58" s="29" t="s">
        <v>19</v>
      </c>
      <c r="B58" s="51">
        <v>179.72109636890002</v>
      </c>
      <c r="C58" s="51">
        <v>160.54184665440005</v>
      </c>
      <c r="D58" s="51">
        <v>147.01528816750005</v>
      </c>
      <c r="E58" s="51">
        <v>119.14506447699999</v>
      </c>
      <c r="F58" s="60">
        <v>-0.18957364256393838</v>
      </c>
      <c r="G58" s="60">
        <v>-0.3370557664947701</v>
      </c>
      <c r="H58" s="60">
        <v>-0.25785664635162253</v>
      </c>
      <c r="I58" s="234"/>
      <c r="J58" s="23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7.25" customHeight="1" outlineLevel="1">
      <c r="A59" s="30" t="s">
        <v>3</v>
      </c>
      <c r="B59" s="49">
        <v>164.8624169239</v>
      </c>
      <c r="C59" s="49">
        <v>155.9955171127</v>
      </c>
      <c r="D59" s="49">
        <v>143.98252125259995</v>
      </c>
      <c r="E59" s="49">
        <v>141.99355716950004</v>
      </c>
      <c r="F59" s="60">
        <v>-0.013813927314208607</v>
      </c>
      <c r="G59" s="60">
        <v>-0.13871481554802256</v>
      </c>
      <c r="H59" s="60">
        <v>-0.08975873283002211</v>
      </c>
      <c r="I59" s="234"/>
      <c r="J59" s="23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7.25" customHeight="1" outlineLevel="1">
      <c r="A60" s="30" t="s">
        <v>109</v>
      </c>
      <c r="B60" s="49">
        <v>9387.727782256692</v>
      </c>
      <c r="C60" s="49">
        <v>9445.6261653819</v>
      </c>
      <c r="D60" s="49">
        <v>8141.542392430799</v>
      </c>
      <c r="E60" s="49">
        <v>8165.581237222905</v>
      </c>
      <c r="F60" s="60">
        <v>0.002952615565136041</v>
      </c>
      <c r="G60" s="60">
        <v>-0.13018555430886158</v>
      </c>
      <c r="H60" s="60">
        <v>-0.13551721249040571</v>
      </c>
      <c r="I60" s="234"/>
      <c r="J60" s="23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7.25" customHeight="1" outlineLevel="1">
      <c r="A61" s="48" t="s">
        <v>110</v>
      </c>
      <c r="B61" s="50">
        <v>9732.311295549494</v>
      </c>
      <c r="C61" s="50">
        <v>9762.163529149</v>
      </c>
      <c r="D61" s="50">
        <v>8432.5402018509</v>
      </c>
      <c r="E61" s="50">
        <v>8426.719858869405</v>
      </c>
      <c r="F61" s="61">
        <v>-0.0006902241604750392</v>
      </c>
      <c r="G61" s="61">
        <v>-0.13415019279923013</v>
      </c>
      <c r="H61" s="61">
        <v>-0.13679792049089046</v>
      </c>
      <c r="I61" s="234"/>
      <c r="J61" s="23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7.25" customHeight="1" outlineLevel="1">
      <c r="A62" s="30" t="s">
        <v>58</v>
      </c>
      <c r="B62" s="49">
        <v>116971.43854188455</v>
      </c>
      <c r="C62" s="49">
        <v>129498.41577480528</v>
      </c>
      <c r="D62" s="49">
        <v>137155.81740021807</v>
      </c>
      <c r="E62" s="49">
        <v>145233.93074930267</v>
      </c>
      <c r="F62" s="230">
        <v>0.05889734392754775</v>
      </c>
      <c r="G62" s="230">
        <v>0.24161874522298898</v>
      </c>
      <c r="H62" s="230">
        <v>0.12151125463852064</v>
      </c>
      <c r="I62" s="234"/>
      <c r="J62" s="23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7.25" customHeight="1" outlineLevel="1" thickBot="1">
      <c r="A63" s="31" t="s">
        <v>59</v>
      </c>
      <c r="B63" s="32">
        <v>126703.74983743405</v>
      </c>
      <c r="C63" s="32">
        <v>139260.5793039543</v>
      </c>
      <c r="D63" s="32">
        <v>145588.35760206898</v>
      </c>
      <c r="E63" s="32">
        <v>153660.6506081721</v>
      </c>
      <c r="F63" s="217">
        <v>0.055446006391299374</v>
      </c>
      <c r="G63" s="217">
        <v>0.21275535100835463</v>
      </c>
      <c r="H63" s="217">
        <v>0.10340378717503218</v>
      </c>
      <c r="I63" s="234"/>
      <c r="J63" s="23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15" outlineLevel="1">
      <c r="A64" s="52"/>
      <c r="B64" s="52"/>
      <c r="C64" s="52"/>
      <c r="D64" s="221"/>
      <c r="E64" s="221"/>
      <c r="F64" s="52"/>
      <c r="G64" s="52"/>
      <c r="H64" s="139"/>
      <c r="I64" s="52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18.75" outlineLevel="1" thickBot="1">
      <c r="A65" s="218" t="s">
        <v>62</v>
      </c>
      <c r="C65" s="219"/>
      <c r="D65" s="222"/>
      <c r="E65" s="222"/>
      <c r="F65" s="222"/>
      <c r="G65" s="222"/>
      <c r="H65" s="222"/>
      <c r="I65" s="222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4" ht="17.25" customHeight="1" outlineLevel="1" thickBot="1">
      <c r="A66" s="26" t="s">
        <v>8</v>
      </c>
      <c r="B66" s="256">
        <v>41182</v>
      </c>
      <c r="C66" s="256">
        <v>41274</v>
      </c>
      <c r="D66" s="256">
        <v>41455</v>
      </c>
      <c r="E66" s="256">
        <v>41547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ht="17.25" customHeight="1" outlineLevel="1">
      <c r="A67" s="29" t="s">
        <v>19</v>
      </c>
      <c r="B67" s="230">
        <v>0.018466435249670343</v>
      </c>
      <c r="C67" s="230">
        <v>0.016445314214931513</v>
      </c>
      <c r="D67" s="223">
        <v>0.01743428251136365</v>
      </c>
      <c r="E67" s="223">
        <v>0.014138961122766627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8" ht="17.25" customHeight="1" outlineLevel="1">
      <c r="A68" s="30" t="s">
        <v>3</v>
      </c>
      <c r="B68" s="230">
        <v>0.016939698281053777</v>
      </c>
      <c r="C68" s="230">
        <v>0.015979604997079847</v>
      </c>
      <c r="D68" s="224">
        <v>0.017074632057016047</v>
      </c>
      <c r="E68" s="224">
        <v>0.016850394880523655</v>
      </c>
      <c r="K68" s="231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7" ht="17.25" customHeight="1" outlineLevel="1">
      <c r="A69" s="30" t="s">
        <v>109</v>
      </c>
      <c r="B69" s="230">
        <v>0.9645938664692757</v>
      </c>
      <c r="C69" s="230">
        <v>0.9675750807879886</v>
      </c>
      <c r="D69" s="224">
        <v>0.9654910854316202</v>
      </c>
      <c r="E69" s="224">
        <v>0.9690106439967098</v>
      </c>
      <c r="I69" s="231"/>
      <c r="J69" s="231"/>
      <c r="K69" s="231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7.25" customHeight="1" outlineLevel="1" thickBot="1">
      <c r="A70" s="47" t="s">
        <v>110</v>
      </c>
      <c r="B70" s="232">
        <v>1</v>
      </c>
      <c r="C70" s="226">
        <v>1</v>
      </c>
      <c r="D70" s="226">
        <v>1</v>
      </c>
      <c r="E70" s="226">
        <v>1</v>
      </c>
      <c r="I70" s="231"/>
      <c r="J70" s="231"/>
      <c r="K70" s="23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11" ht="15" outlineLevel="1">
      <c r="A71" s="22"/>
      <c r="B71" s="22"/>
      <c r="C71" s="22"/>
      <c r="D71" s="22"/>
      <c r="E71" s="22"/>
      <c r="F71" s="22"/>
      <c r="G71" s="22"/>
      <c r="H71" s="22"/>
      <c r="I71" s="22"/>
      <c r="J71" s="38"/>
      <c r="K71" s="222"/>
    </row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218" t="s">
        <v>75</v>
      </c>
      <c r="C97" s="22"/>
    </row>
    <row r="98" spans="1:3" ht="15.75" outlineLevel="1" thickBot="1">
      <c r="A98" s="26" t="s">
        <v>8</v>
      </c>
      <c r="B98" s="256">
        <v>41547</v>
      </c>
      <c r="C98" s="22"/>
    </row>
    <row r="99" spans="1:3" ht="18.75" customHeight="1" outlineLevel="1">
      <c r="A99" s="233" t="s">
        <v>58</v>
      </c>
      <c r="B99" s="229">
        <v>0.9451601966702772</v>
      </c>
      <c r="C99" s="22"/>
    </row>
    <row r="100" spans="1:3" ht="18.75" customHeight="1" outlineLevel="1">
      <c r="A100" s="29" t="s">
        <v>19</v>
      </c>
      <c r="B100" s="229">
        <v>0.0007753778472591183</v>
      </c>
      <c r="C100" s="22"/>
    </row>
    <row r="101" spans="1:3" ht="18.75" customHeight="1" outlineLevel="1">
      <c r="A101" s="30" t="s">
        <v>3</v>
      </c>
      <c r="B101" s="229">
        <v>0.0009240723412760848</v>
      </c>
      <c r="C101" s="22"/>
    </row>
    <row r="102" spans="1:2" ht="18.75" customHeight="1" outlineLevel="1">
      <c r="A102" s="30" t="s">
        <v>109</v>
      </c>
      <c r="B102" s="229">
        <v>0.05314035314118758</v>
      </c>
    </row>
    <row r="103" spans="1:2" ht="18.75" customHeight="1" outlineLevel="1" thickBot="1">
      <c r="A103" s="47" t="s">
        <v>59</v>
      </c>
      <c r="B103" s="268">
        <v>1</v>
      </c>
    </row>
    <row r="104" ht="12.75" outlineLevel="1"/>
    <row r="105" ht="18" customHeight="1" outlineLevel="1"/>
    <row r="106" ht="18" customHeight="1" outlineLevel="1"/>
    <row r="107" ht="18" customHeight="1" outlineLevel="1">
      <c r="C107" s="36"/>
    </row>
    <row r="108" ht="18" customHeight="1" outlineLevel="1">
      <c r="C108" s="93"/>
    </row>
    <row r="109" spans="2:3" ht="12.75" outlineLevel="1">
      <c r="B109" s="45"/>
      <c r="C109" s="45"/>
    </row>
    <row r="110" ht="12.75" outlineLevel="1"/>
    <row r="111" ht="12.75" outlineLevel="1"/>
  </sheetData>
  <sheetProtection/>
  <mergeCells count="2">
    <mergeCell ref="A1:H1"/>
    <mergeCell ref="A55:H5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5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0.00390625" style="99" customWidth="1"/>
    <col min="2" max="2" width="33.57421875" style="99" customWidth="1"/>
    <col min="3" max="3" width="30.7109375" style="99" customWidth="1"/>
    <col min="4" max="5" width="11.421875" style="99" customWidth="1"/>
    <col min="6" max="16" width="11.421875" style="96" customWidth="1"/>
    <col min="17" max="21" width="10.57421875" style="96" customWidth="1"/>
    <col min="22" max="16384" width="9.140625" style="96" customWidth="1"/>
  </cols>
  <sheetData>
    <row r="1" spans="1:6" ht="15.75" thickBot="1">
      <c r="A1" s="286" t="s">
        <v>85</v>
      </c>
      <c r="B1" s="286"/>
      <c r="C1" s="286"/>
      <c r="D1" s="38"/>
      <c r="E1" s="38"/>
      <c r="F1" s="38"/>
    </row>
    <row r="2" spans="1:5" ht="33.75" customHeight="1" outlineLevel="1" thickBot="1">
      <c r="A2" s="43" t="s">
        <v>73</v>
      </c>
      <c r="B2" s="43" t="s">
        <v>144</v>
      </c>
      <c r="C2" s="97" t="s">
        <v>126</v>
      </c>
      <c r="D2" s="96"/>
      <c r="E2" s="96"/>
    </row>
    <row r="3" spans="1:5" ht="15" customHeight="1" outlineLevel="1">
      <c r="A3" s="160" t="s">
        <v>100</v>
      </c>
      <c r="B3" s="272">
        <v>-1872.896071919401</v>
      </c>
      <c r="C3" s="186">
        <v>40</v>
      </c>
      <c r="D3" s="98"/>
      <c r="E3" s="96"/>
    </row>
    <row r="4" spans="1:5" ht="15" customHeight="1" outlineLevel="1">
      <c r="A4" s="159" t="s">
        <v>105</v>
      </c>
      <c r="B4" s="272">
        <v>-3333.345158821436</v>
      </c>
      <c r="C4" s="186">
        <v>40</v>
      </c>
      <c r="D4" s="96"/>
      <c r="E4" s="96"/>
    </row>
    <row r="5" spans="1:5" ht="15" customHeight="1" outlineLevel="1">
      <c r="A5" s="159" t="s">
        <v>106</v>
      </c>
      <c r="B5" s="272">
        <v>-3962.737866660349</v>
      </c>
      <c r="C5" s="186">
        <v>40</v>
      </c>
      <c r="D5" s="96"/>
      <c r="E5" s="96"/>
    </row>
    <row r="6" spans="1:5" ht="15" customHeight="1" outlineLevel="1">
      <c r="A6" s="159" t="s">
        <v>107</v>
      </c>
      <c r="B6" s="272">
        <v>-2531.9300000000003</v>
      </c>
      <c r="C6" s="186">
        <v>40</v>
      </c>
      <c r="D6" s="96"/>
      <c r="E6" s="96"/>
    </row>
    <row r="7" spans="1:5" ht="15" customHeight="1" outlineLevel="1">
      <c r="A7" s="159" t="s">
        <v>112</v>
      </c>
      <c r="B7" s="272">
        <v>-362.7734908607732</v>
      </c>
      <c r="C7" s="186">
        <v>41</v>
      </c>
      <c r="D7" s="96"/>
      <c r="E7" s="96"/>
    </row>
    <row r="8" spans="1:5" ht="15" customHeight="1" outlineLevel="1">
      <c r="A8" s="159" t="s">
        <v>113</v>
      </c>
      <c r="B8" s="272">
        <v>-1391.731034588313</v>
      </c>
      <c r="C8" s="186">
        <v>41</v>
      </c>
      <c r="D8" s="96"/>
      <c r="E8" s="96"/>
    </row>
    <row r="9" spans="1:5" ht="15" customHeight="1" outlineLevel="1">
      <c r="A9" s="159" t="s">
        <v>114</v>
      </c>
      <c r="B9" s="272">
        <v>1297.1199999999997</v>
      </c>
      <c r="C9" s="186">
        <v>41</v>
      </c>
      <c r="D9" s="96"/>
      <c r="E9" s="96"/>
    </row>
    <row r="10" spans="1:5" ht="15" customHeight="1" outlineLevel="1">
      <c r="A10" s="161" t="s">
        <v>122</v>
      </c>
      <c r="B10" s="272">
        <v>-3870.1457975670373</v>
      </c>
      <c r="C10" s="186">
        <v>42</v>
      </c>
      <c r="D10" s="96"/>
      <c r="E10" s="96"/>
    </row>
    <row r="11" spans="1:5" ht="15" customHeight="1" outlineLevel="1">
      <c r="A11" s="161" t="s">
        <v>123</v>
      </c>
      <c r="B11" s="272">
        <v>-70.31000000000006</v>
      </c>
      <c r="C11" s="186">
        <v>39</v>
      </c>
      <c r="D11" s="96"/>
      <c r="E11" s="96"/>
    </row>
    <row r="12" spans="1:5" ht="15" customHeight="1" outlineLevel="1">
      <c r="A12" s="159" t="s">
        <v>124</v>
      </c>
      <c r="B12" s="272">
        <v>-8467.465666482814</v>
      </c>
      <c r="C12" s="186">
        <v>39</v>
      </c>
      <c r="D12" s="96"/>
      <c r="E12" s="96"/>
    </row>
    <row r="13" spans="1:3" ht="15" customHeight="1" outlineLevel="1">
      <c r="A13" s="202" t="s">
        <v>136</v>
      </c>
      <c r="B13" s="272">
        <v>-5268.47290186005</v>
      </c>
      <c r="C13" s="186">
        <v>38</v>
      </c>
    </row>
    <row r="14" spans="1:3" ht="15" customHeight="1" outlineLevel="1">
      <c r="A14" s="202" t="s">
        <v>137</v>
      </c>
      <c r="B14" s="272">
        <v>-15623.22</v>
      </c>
      <c r="C14" s="186">
        <v>36</v>
      </c>
    </row>
    <row r="15" spans="1:5" ht="15" customHeight="1" outlineLevel="1" thickBot="1">
      <c r="A15" s="203" t="s">
        <v>138</v>
      </c>
      <c r="B15" s="273">
        <v>-2359.803758141078</v>
      </c>
      <c r="C15" s="187">
        <v>35</v>
      </c>
      <c r="D15" s="96"/>
      <c r="E15" s="96"/>
    </row>
    <row r="16" spans="1:10" ht="6" customHeight="1">
      <c r="A16" s="119"/>
      <c r="B16" s="120"/>
      <c r="C16" s="121"/>
      <c r="D16" s="119"/>
      <c r="E16" s="119"/>
      <c r="F16" s="122"/>
      <c r="H16" s="120"/>
      <c r="I16" s="121"/>
      <c r="J16" s="122"/>
    </row>
    <row r="17" spans="1:6" ht="15.75" thickBot="1">
      <c r="A17" s="162" t="s">
        <v>119</v>
      </c>
      <c r="B17" s="162"/>
      <c r="C17" s="38"/>
      <c r="D17" s="38"/>
      <c r="E17" s="38"/>
      <c r="F17" s="38"/>
    </row>
    <row r="18" spans="1:3" ht="15" customHeight="1" outlineLevel="1">
      <c r="A18" s="156" t="s">
        <v>101</v>
      </c>
      <c r="B18" s="247">
        <v>-7587.769002253436</v>
      </c>
      <c r="C18" s="247">
        <v>40</v>
      </c>
    </row>
    <row r="19" spans="1:3" ht="15" customHeight="1" outlineLevel="1">
      <c r="A19" s="155" t="s">
        <v>108</v>
      </c>
      <c r="B19" s="248">
        <v>-9828.013025481785</v>
      </c>
      <c r="C19" s="248">
        <v>40</v>
      </c>
    </row>
    <row r="20" spans="1:3" ht="15" customHeight="1" outlineLevel="1">
      <c r="A20" s="155" t="s">
        <v>115</v>
      </c>
      <c r="B20" s="248">
        <v>-457.38452544908637</v>
      </c>
      <c r="C20" s="248">
        <v>41</v>
      </c>
    </row>
    <row r="21" spans="1:3" ht="15" customHeight="1" outlineLevel="1">
      <c r="A21" s="155" t="s">
        <v>125</v>
      </c>
      <c r="B21" s="248">
        <v>-12407.921464049852</v>
      </c>
      <c r="C21" s="248">
        <v>40</v>
      </c>
    </row>
    <row r="22" spans="1:3" ht="15" customHeight="1" outlineLevel="1" thickBot="1">
      <c r="A22" s="157" t="s">
        <v>139</v>
      </c>
      <c r="B22" s="249">
        <v>-23251.49666000113</v>
      </c>
      <c r="C22" s="249">
        <v>36</v>
      </c>
    </row>
    <row r="23" spans="1:5" ht="12.75" outlineLevel="1">
      <c r="A23" s="158" t="s">
        <v>84</v>
      </c>
      <c r="B23" s="274">
        <f>SUM(B19:B22)</f>
        <v>-45944.81567498185</v>
      </c>
      <c r="E23" s="96"/>
    </row>
    <row r="24" ht="12.75">
      <c r="E24" s="96"/>
    </row>
    <row r="25" spans="1:5" ht="12.75">
      <c r="A25" s="257" t="s">
        <v>145</v>
      </c>
      <c r="E25" s="9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28125" style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87" t="s">
        <v>140</v>
      </c>
      <c r="B1" s="287"/>
      <c r="C1" s="287"/>
      <c r="D1" s="287"/>
      <c r="E1" s="287"/>
    </row>
    <row r="2" spans="1:5" ht="15" customHeight="1">
      <c r="A2" s="291" t="s">
        <v>8</v>
      </c>
      <c r="B2" s="288" t="s">
        <v>5</v>
      </c>
      <c r="C2" s="289"/>
      <c r="D2" s="288" t="s">
        <v>6</v>
      </c>
      <c r="E2" s="290"/>
    </row>
    <row r="3" spans="1:5" ht="15" customHeight="1" thickBot="1">
      <c r="A3" s="292"/>
      <c r="B3" s="12" t="s">
        <v>48</v>
      </c>
      <c r="C3" s="12" t="s">
        <v>49</v>
      </c>
      <c r="D3" s="12" t="s">
        <v>48</v>
      </c>
      <c r="E3" s="13" t="s">
        <v>49</v>
      </c>
    </row>
    <row r="4" spans="1:5" ht="16.5" customHeight="1">
      <c r="A4" s="14" t="s">
        <v>19</v>
      </c>
      <c r="B4" s="167">
        <v>0.4888626955565931</v>
      </c>
      <c r="C4" s="167">
        <v>0.05674998340889699</v>
      </c>
      <c r="D4" s="167">
        <v>0.4538219819407714</v>
      </c>
      <c r="E4" s="168">
        <v>0.0005653390937386093</v>
      </c>
    </row>
    <row r="5" spans="1:5" ht="16.5" customHeight="1">
      <c r="A5" s="3" t="s">
        <v>3</v>
      </c>
      <c r="B5" s="169">
        <v>0.5604497835191018</v>
      </c>
      <c r="C5" s="169">
        <v>0.00763440059153506</v>
      </c>
      <c r="D5" s="169">
        <v>0.4311316576238595</v>
      </c>
      <c r="E5" s="170">
        <v>0.0007841582655036073</v>
      </c>
    </row>
    <row r="6" spans="1:5" ht="16.5" customHeight="1">
      <c r="A6" s="3" t="s">
        <v>109</v>
      </c>
      <c r="B6" s="169">
        <v>0.6364304446742024</v>
      </c>
      <c r="C6" s="169">
        <v>0.06931318775847167</v>
      </c>
      <c r="D6" s="169">
        <v>0.2916104777152706</v>
      </c>
      <c r="E6" s="170">
        <v>0.0026458898520553696</v>
      </c>
    </row>
    <row r="7" spans="1:5" ht="16.5" customHeight="1">
      <c r="A7" s="128" t="s">
        <v>110</v>
      </c>
      <c r="B7" s="129">
        <v>0.6330635162057643</v>
      </c>
      <c r="C7" s="129">
        <v>0.06809618385718777</v>
      </c>
      <c r="D7" s="129">
        <v>0.2962552008868752</v>
      </c>
      <c r="E7" s="130">
        <v>0.002585099050172761</v>
      </c>
    </row>
    <row r="8" spans="1:5" ht="16.5" customHeight="1">
      <c r="A8" s="127" t="s">
        <v>58</v>
      </c>
      <c r="B8" s="171">
        <v>0.7755291740405158</v>
      </c>
      <c r="C8" s="171">
        <v>0.19514700346794817</v>
      </c>
      <c r="D8" s="171">
        <v>0.02866916139993</v>
      </c>
      <c r="E8" s="172">
        <v>0.0006546610916062239</v>
      </c>
    </row>
    <row r="9" spans="1:5" ht="16.5" customHeight="1" thickBot="1">
      <c r="A9" s="15" t="s">
        <v>59</v>
      </c>
      <c r="B9" s="55">
        <v>0.767632634001261</v>
      </c>
      <c r="C9" s="55">
        <v>0.18810487205659984</v>
      </c>
      <c r="D9" s="55">
        <v>0.04350083316468036</v>
      </c>
      <c r="E9" s="85">
        <v>0.0007616607774589326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18"/>
      <c r="B1" s="293" t="s">
        <v>0</v>
      </c>
      <c r="C1" s="293"/>
      <c r="D1" s="73"/>
      <c r="E1" s="293" t="s">
        <v>1</v>
      </c>
      <c r="F1" s="293"/>
      <c r="G1" s="73"/>
      <c r="H1" s="293" t="s">
        <v>95</v>
      </c>
      <c r="I1" s="293"/>
      <c r="J1" s="74"/>
      <c r="K1" s="293" t="s">
        <v>96</v>
      </c>
      <c r="L1" s="293"/>
      <c r="M1" s="73"/>
    </row>
    <row r="2" spans="1:13" ht="15">
      <c r="A2" s="18"/>
      <c r="B2" s="75" t="s">
        <v>20</v>
      </c>
      <c r="C2" s="76">
        <v>0.14931851176197636</v>
      </c>
      <c r="D2" s="73"/>
      <c r="E2" s="75" t="s">
        <v>20</v>
      </c>
      <c r="F2" s="76">
        <v>0.08660145658061466</v>
      </c>
      <c r="G2" s="73"/>
      <c r="H2" s="75" t="s">
        <v>20</v>
      </c>
      <c r="I2" s="76">
        <v>0.37488541928508884</v>
      </c>
      <c r="J2" s="76"/>
      <c r="K2" s="75" t="s">
        <v>20</v>
      </c>
      <c r="L2" s="76">
        <v>0.3673368716341203</v>
      </c>
      <c r="M2" s="73"/>
    </row>
    <row r="3" spans="1:13" ht="15">
      <c r="A3" s="18"/>
      <c r="B3" s="75" t="s">
        <v>24</v>
      </c>
      <c r="C3" s="76">
        <v>0.363220645439894</v>
      </c>
      <c r="D3" s="73"/>
      <c r="E3" s="75" t="s">
        <v>24</v>
      </c>
      <c r="F3" s="76">
        <v>0.16264094695905856</v>
      </c>
      <c r="G3" s="73"/>
      <c r="H3" s="75" t="s">
        <v>21</v>
      </c>
      <c r="I3" s="76">
        <v>0.002440303660470631</v>
      </c>
      <c r="J3" s="76"/>
      <c r="K3" s="75" t="s">
        <v>21</v>
      </c>
      <c r="L3" s="76">
        <v>0.002369478093229699</v>
      </c>
      <c r="M3" s="73"/>
    </row>
    <row r="4" spans="1:13" ht="15">
      <c r="A4" s="18"/>
      <c r="B4" s="75" t="s">
        <v>68</v>
      </c>
      <c r="C4" s="76">
        <v>0.01058478570253081</v>
      </c>
      <c r="D4" s="73"/>
      <c r="E4" s="75" t="s">
        <v>68</v>
      </c>
      <c r="F4" s="76">
        <v>0.005475474202811975</v>
      </c>
      <c r="G4" s="73"/>
      <c r="H4" s="75" t="s">
        <v>24</v>
      </c>
      <c r="I4" s="76">
        <v>0.10220649695063518</v>
      </c>
      <c r="J4" s="76"/>
      <c r="K4" s="75" t="s">
        <v>24</v>
      </c>
      <c r="L4" s="76">
        <v>0.10657785932218863</v>
      </c>
      <c r="M4" s="73"/>
    </row>
    <row r="5" spans="1:13" ht="15">
      <c r="A5" s="18"/>
      <c r="B5" s="75" t="s">
        <v>22</v>
      </c>
      <c r="C5" s="76">
        <v>0.20022803156647115</v>
      </c>
      <c r="D5" s="73"/>
      <c r="E5" s="75" t="s">
        <v>22</v>
      </c>
      <c r="F5" s="76">
        <v>0.005357047256328861</v>
      </c>
      <c r="G5" s="73"/>
      <c r="H5" s="75" t="s">
        <v>68</v>
      </c>
      <c r="I5" s="76">
        <v>0.007909325750004376</v>
      </c>
      <c r="J5" s="76"/>
      <c r="K5" s="75" t="s">
        <v>68</v>
      </c>
      <c r="L5" s="76">
        <v>0.007905358675136379</v>
      </c>
      <c r="M5" s="73"/>
    </row>
    <row r="6" spans="1:13" ht="15">
      <c r="A6" s="18"/>
      <c r="B6" s="75" t="s">
        <v>10</v>
      </c>
      <c r="C6" s="76">
        <v>0.008393498052969251</v>
      </c>
      <c r="D6" s="73"/>
      <c r="E6" s="75" t="s">
        <v>10</v>
      </c>
      <c r="F6" s="76">
        <v>0.0006677069181850231</v>
      </c>
      <c r="G6" s="73"/>
      <c r="H6" s="75" t="s">
        <v>22</v>
      </c>
      <c r="I6" s="76">
        <v>0.011950410388894366</v>
      </c>
      <c r="J6" s="76"/>
      <c r="K6" s="75" t="s">
        <v>22</v>
      </c>
      <c r="L6" s="76">
        <v>0.014301914306783538</v>
      </c>
      <c r="M6" s="73"/>
    </row>
    <row r="7" spans="1:13" ht="15">
      <c r="A7" s="18"/>
      <c r="B7" s="75" t="s">
        <v>23</v>
      </c>
      <c r="C7" s="76">
        <v>0.20514701094407264</v>
      </c>
      <c r="D7" s="73"/>
      <c r="E7" s="75" t="s">
        <v>23</v>
      </c>
      <c r="F7" s="76">
        <v>0.6589503509533725</v>
      </c>
      <c r="G7" s="73"/>
      <c r="H7" s="75" t="s">
        <v>10</v>
      </c>
      <c r="I7" s="91">
        <v>5.0794766333232605E-06</v>
      </c>
      <c r="J7" s="76"/>
      <c r="K7" s="75" t="s">
        <v>10</v>
      </c>
      <c r="L7" s="76">
        <v>0.00012512466933317935</v>
      </c>
      <c r="M7" s="73"/>
    </row>
    <row r="8" spans="1:13" ht="15">
      <c r="A8" s="18"/>
      <c r="B8" s="75" t="s">
        <v>11</v>
      </c>
      <c r="C8" s="76">
        <v>0.06310751653208581</v>
      </c>
      <c r="D8" s="73"/>
      <c r="E8" s="75" t="s">
        <v>11</v>
      </c>
      <c r="F8" s="76">
        <v>0.07333810147667422</v>
      </c>
      <c r="G8" s="73"/>
      <c r="H8" s="75" t="s">
        <v>23</v>
      </c>
      <c r="I8" s="76">
        <v>0.39294832963941845</v>
      </c>
      <c r="J8" s="76"/>
      <c r="K8" s="75" t="s">
        <v>23</v>
      </c>
      <c r="L8" s="76">
        <v>0.3947469111606323</v>
      </c>
      <c r="M8" s="73"/>
    </row>
    <row r="9" spans="1:13" ht="15">
      <c r="A9" s="10"/>
      <c r="B9" s="75"/>
      <c r="C9" s="76"/>
      <c r="D9" s="77"/>
      <c r="E9" s="73" t="s">
        <v>70</v>
      </c>
      <c r="F9" s="76">
        <v>0.006968915652954126</v>
      </c>
      <c r="G9" s="73"/>
      <c r="H9" s="75" t="s">
        <v>11</v>
      </c>
      <c r="I9" s="76">
        <v>0.05131596422879551</v>
      </c>
      <c r="J9" s="76"/>
      <c r="K9" s="75" t="s">
        <v>11</v>
      </c>
      <c r="L9" s="76">
        <v>0.05182161988746594</v>
      </c>
      <c r="M9" s="73"/>
    </row>
    <row r="10" spans="1:13" ht="15">
      <c r="A10" s="10"/>
      <c r="D10" s="75"/>
      <c r="G10" s="73"/>
      <c r="H10" s="75" t="s">
        <v>116</v>
      </c>
      <c r="I10" s="76">
        <v>0.0001406830043378445</v>
      </c>
      <c r="J10" s="76"/>
      <c r="K10" s="163" t="s">
        <v>116</v>
      </c>
      <c r="L10" s="76">
        <v>0.0001365999249470343</v>
      </c>
      <c r="M10" s="73"/>
    </row>
    <row r="11" spans="1:13" ht="15">
      <c r="A11" s="2"/>
      <c r="B11" s="75"/>
      <c r="C11" s="75"/>
      <c r="D11" s="75"/>
      <c r="G11" s="76"/>
      <c r="H11" s="75" t="s">
        <v>55</v>
      </c>
      <c r="I11" s="76">
        <v>0.05619798761572126</v>
      </c>
      <c r="J11" s="73"/>
      <c r="K11" s="163" t="s">
        <v>55</v>
      </c>
      <c r="L11" s="76">
        <v>0.05467826232616284</v>
      </c>
      <c r="M11" s="73"/>
    </row>
    <row r="12" spans="1:13" ht="15">
      <c r="A12" s="2"/>
      <c r="B12" s="75"/>
      <c r="C12" s="75"/>
      <c r="D12" s="75"/>
      <c r="G12" s="76"/>
      <c r="H12" s="75"/>
      <c r="I12" s="76"/>
      <c r="M12" s="73"/>
    </row>
    <row r="13" spans="1:16" ht="15">
      <c r="A13" s="2"/>
      <c r="B13" s="78" t="s">
        <v>67</v>
      </c>
      <c r="C13" s="79">
        <f>SUM(C5:C8)</f>
        <v>0.4768760570955988</v>
      </c>
      <c r="D13" s="40"/>
      <c r="E13" s="78" t="s">
        <v>67</v>
      </c>
      <c r="F13" s="79">
        <f>SUM(F5:F9)</f>
        <v>0.7452821222575147</v>
      </c>
      <c r="G13" s="41"/>
      <c r="H13" s="78" t="s">
        <v>67</v>
      </c>
      <c r="I13" s="79">
        <f>SUM(I6:I11)</f>
        <v>0.5125584543538008</v>
      </c>
      <c r="J13" s="73"/>
      <c r="K13" s="78" t="s">
        <v>67</v>
      </c>
      <c r="L13" s="79">
        <f>SUM(L6:L11)</f>
        <v>0.5158104322753249</v>
      </c>
      <c r="M13" s="2"/>
      <c r="P13" s="2"/>
    </row>
    <row r="14" spans="1:16" ht="14.25" outlineLevel="1">
      <c r="A14" s="2"/>
      <c r="B14" s="40"/>
      <c r="C14" s="40"/>
      <c r="D14" s="11"/>
      <c r="E14" s="9"/>
      <c r="F14" s="9"/>
      <c r="G14" s="11"/>
      <c r="H14" s="9"/>
      <c r="I14" s="9"/>
      <c r="J14" s="11"/>
      <c r="K14" s="2"/>
      <c r="L14" s="2"/>
      <c r="M14" s="2"/>
      <c r="P14" s="2"/>
    </row>
    <row r="15" spans="1:16" ht="12.75" outlineLevel="1">
      <c r="A15" s="2"/>
      <c r="B15" s="9"/>
      <c r="C15" s="9"/>
      <c r="D15" s="9"/>
      <c r="E15" s="9"/>
      <c r="F15" s="9"/>
      <c r="G15" s="9"/>
      <c r="J15" s="9"/>
      <c r="M15" s="2"/>
      <c r="P15" s="2"/>
    </row>
    <row r="16" spans="2:3" ht="12.75" outlineLevel="1">
      <c r="B16" s="9"/>
      <c r="C16" s="9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9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293" t="s">
        <v>82</v>
      </c>
      <c r="C68" s="293"/>
    </row>
    <row r="69" spans="2:3" ht="15">
      <c r="B69" s="75" t="s">
        <v>20</v>
      </c>
      <c r="C69" s="76">
        <v>0.6390087967398543</v>
      </c>
    </row>
    <row r="70" spans="2:3" ht="15">
      <c r="B70" s="75" t="s">
        <v>21</v>
      </c>
      <c r="C70" s="76">
        <v>0.024987361034515165</v>
      </c>
    </row>
    <row r="71" spans="2:3" ht="15">
      <c r="B71" s="75" t="s">
        <v>24</v>
      </c>
      <c r="C71" s="76">
        <v>0.024352605333785502</v>
      </c>
    </row>
    <row r="72" spans="2:3" ht="15">
      <c r="B72" s="75" t="s">
        <v>68</v>
      </c>
      <c r="C72" s="76">
        <v>3.50977577595775E-05</v>
      </c>
    </row>
    <row r="73" spans="2:3" ht="15">
      <c r="B73" s="75" t="s">
        <v>22</v>
      </c>
      <c r="C73" s="91">
        <v>2.8679126486572766E-05</v>
      </c>
    </row>
    <row r="74" spans="2:3" ht="15">
      <c r="B74" s="75" t="s">
        <v>10</v>
      </c>
      <c r="C74" s="91">
        <v>0</v>
      </c>
    </row>
    <row r="75" spans="2:3" ht="15">
      <c r="B75" s="75" t="s">
        <v>23</v>
      </c>
      <c r="C75" s="76">
        <v>0.12226547598358921</v>
      </c>
    </row>
    <row r="76" spans="2:3" ht="15">
      <c r="B76" s="75" t="s">
        <v>11</v>
      </c>
      <c r="C76" s="76">
        <v>0.07436274713769521</v>
      </c>
    </row>
    <row r="77" spans="2:3" ht="15">
      <c r="B77" s="75" t="s">
        <v>116</v>
      </c>
      <c r="C77" s="76">
        <v>0.000764184553333573</v>
      </c>
    </row>
    <row r="78" spans="2:3" ht="15">
      <c r="B78" s="75" t="s">
        <v>55</v>
      </c>
      <c r="C78" s="76">
        <v>0.11317086765521242</v>
      </c>
    </row>
    <row r="79" spans="2:3" ht="15">
      <c r="B79" s="75" t="s">
        <v>66</v>
      </c>
      <c r="C79" s="76">
        <v>0.0006607451416002815</v>
      </c>
    </row>
    <row r="80" spans="2:3" ht="15">
      <c r="B80" s="75" t="s">
        <v>70</v>
      </c>
      <c r="C80" s="76">
        <v>0.0003634395361682425</v>
      </c>
    </row>
    <row r="81" spans="2:3" ht="15">
      <c r="B81" s="75"/>
      <c r="C81" s="76"/>
    </row>
    <row r="82" spans="2:3" ht="15">
      <c r="B82" s="78" t="s">
        <v>67</v>
      </c>
      <c r="C82" s="79">
        <f>SUM(C73:C80)</f>
        <v>0.31161613913408553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421875" style="105" customWidth="1"/>
    <col min="2" max="2" width="40.8515625" style="105" customWidth="1"/>
    <col min="3" max="3" width="35.7109375" style="105" customWidth="1"/>
    <col min="4" max="16384" width="9.140625" style="105" customWidth="1"/>
  </cols>
  <sheetData>
    <row r="1" spans="1:3" ht="36.75" customHeight="1" thickBot="1">
      <c r="A1" s="294" t="s">
        <v>141</v>
      </c>
      <c r="B1" s="294"/>
      <c r="C1" s="294"/>
    </row>
    <row r="2" spans="1:3" ht="20.25" customHeight="1" thickBot="1">
      <c r="A2" s="106" t="s">
        <v>26</v>
      </c>
      <c r="B2" s="107" t="s">
        <v>76</v>
      </c>
      <c r="C2" s="108" t="s">
        <v>77</v>
      </c>
    </row>
    <row r="3" spans="1:3" ht="16.5" customHeight="1">
      <c r="A3" s="109" t="s">
        <v>25</v>
      </c>
      <c r="B3" s="110">
        <v>23516610537.213787</v>
      </c>
      <c r="C3" s="111">
        <f aca="true" t="shared" si="0" ref="C3:C12">B3/$B$12</f>
        <v>0.42429948003705714</v>
      </c>
    </row>
    <row r="4" spans="1:3" ht="16.5" customHeight="1">
      <c r="A4" s="109" t="s">
        <v>55</v>
      </c>
      <c r="B4" s="112">
        <v>18908007818.30048</v>
      </c>
      <c r="C4" s="111">
        <f t="shared" si="0"/>
        <v>0.3411485627635868</v>
      </c>
    </row>
    <row r="5" spans="1:3" ht="16.5" customHeight="1">
      <c r="A5" s="109" t="s">
        <v>11</v>
      </c>
      <c r="B5" s="110">
        <v>12570408997.652683</v>
      </c>
      <c r="C5" s="111">
        <f t="shared" si="0"/>
        <v>0.22680215727164468</v>
      </c>
    </row>
    <row r="6" spans="1:3" ht="16.5" customHeight="1">
      <c r="A6" s="109" t="s">
        <v>56</v>
      </c>
      <c r="B6" s="110">
        <v>136280677.94950002</v>
      </c>
      <c r="C6" s="111">
        <f t="shared" si="0"/>
        <v>0.002458850126448596</v>
      </c>
    </row>
    <row r="7" spans="1:3" ht="16.5" customHeight="1">
      <c r="A7" s="109" t="s">
        <v>116</v>
      </c>
      <c r="B7" s="110">
        <v>125535348.33</v>
      </c>
      <c r="C7" s="111">
        <f t="shared" si="0"/>
        <v>0.002264977044136589</v>
      </c>
    </row>
    <row r="8" spans="1:3" ht="16.5" customHeight="1">
      <c r="A8" s="109" t="s">
        <v>66</v>
      </c>
      <c r="B8" s="110">
        <v>107456050.66000006</v>
      </c>
      <c r="C8" s="111">
        <f t="shared" si="0"/>
        <v>0.0019387805206759847</v>
      </c>
    </row>
    <row r="9" spans="1:3" ht="16.5" customHeight="1">
      <c r="A9" s="109" t="s">
        <v>87</v>
      </c>
      <c r="B9" s="110">
        <v>51287209.28</v>
      </c>
      <c r="C9" s="258">
        <f t="shared" si="0"/>
        <v>0.0009253517293922902</v>
      </c>
    </row>
    <row r="10" spans="1:3" ht="16.5" customHeight="1">
      <c r="A10" s="109" t="s">
        <v>102</v>
      </c>
      <c r="B10" s="110">
        <v>7818450</v>
      </c>
      <c r="C10" s="258">
        <f t="shared" si="0"/>
        <v>0.00014106472803324173</v>
      </c>
    </row>
    <row r="11" spans="1:3" ht="16.5" customHeight="1">
      <c r="A11" s="109" t="s">
        <v>10</v>
      </c>
      <c r="B11" s="110">
        <v>1151488.3399999999</v>
      </c>
      <c r="C11" s="258">
        <f t="shared" si="0"/>
        <v>2.0775779024685065E-05</v>
      </c>
    </row>
    <row r="12" spans="1:3" ht="16.5" customHeight="1" thickBot="1">
      <c r="A12" s="113" t="s">
        <v>9</v>
      </c>
      <c r="B12" s="114">
        <f>SUM(B3:B11)</f>
        <v>55424556577.72645</v>
      </c>
      <c r="C12" s="118">
        <f t="shared" si="0"/>
        <v>1</v>
      </c>
    </row>
    <row r="13" spans="1:3" ht="12.75">
      <c r="A13" s="295"/>
      <c r="B13" s="295"/>
      <c r="C13" s="295"/>
    </row>
    <row r="14" spans="1:3" s="104" customFormat="1" ht="36.75" customHeight="1" thickBot="1">
      <c r="A14" s="294" t="s">
        <v>142</v>
      </c>
      <c r="B14" s="294"/>
      <c r="C14" s="294"/>
    </row>
    <row r="15" spans="1:3" ht="18" customHeight="1" thickBot="1">
      <c r="A15" s="106" t="s">
        <v>26</v>
      </c>
      <c r="B15" s="107" t="s">
        <v>76</v>
      </c>
      <c r="C15" s="108" t="s">
        <v>77</v>
      </c>
    </row>
    <row r="16" spans="1:3" ht="17.25" customHeight="1">
      <c r="A16" s="115" t="s">
        <v>23</v>
      </c>
      <c r="B16" s="110">
        <v>3632748584.870399</v>
      </c>
      <c r="C16" s="116">
        <f aca="true" t="shared" si="1" ref="C16:C22">B16/$B$22</f>
        <v>0.7652945471058786</v>
      </c>
    </row>
    <row r="17" spans="1:3" ht="17.25" customHeight="1">
      <c r="A17" s="109" t="s">
        <v>55</v>
      </c>
      <c r="B17" s="110">
        <v>503189194.0700001</v>
      </c>
      <c r="C17" s="111">
        <f t="shared" si="1"/>
        <v>0.10600456854850338</v>
      </c>
    </row>
    <row r="18" spans="1:3" ht="17.25" customHeight="1">
      <c r="A18" s="109" t="s">
        <v>11</v>
      </c>
      <c r="B18" s="110">
        <v>476900289.7537</v>
      </c>
      <c r="C18" s="111">
        <f t="shared" si="1"/>
        <v>0.1004664051846959</v>
      </c>
    </row>
    <row r="19" spans="1:3" ht="17.25" customHeight="1">
      <c r="A19" s="109" t="s">
        <v>22</v>
      </c>
      <c r="B19" s="110">
        <v>131616632.04950002</v>
      </c>
      <c r="C19" s="111">
        <f>B19/$B$22</f>
        <v>0.02772707454499405</v>
      </c>
    </row>
    <row r="20" spans="1:3" ht="17.25" customHeight="1">
      <c r="A20" s="109" t="s">
        <v>116</v>
      </c>
      <c r="B20" s="110">
        <v>1257092</v>
      </c>
      <c r="C20" s="111">
        <f t="shared" si="1"/>
        <v>0.00026482582824947817</v>
      </c>
    </row>
    <row r="21" spans="1:3" ht="17.25" customHeight="1">
      <c r="A21" s="109" t="s">
        <v>10</v>
      </c>
      <c r="B21" s="110">
        <v>1151488.3399999999</v>
      </c>
      <c r="C21" s="111">
        <f t="shared" si="1"/>
        <v>0.00024257878767832165</v>
      </c>
    </row>
    <row r="22" spans="1:3" ht="17.25" customHeight="1" thickBot="1">
      <c r="A22" s="117" t="s">
        <v>9</v>
      </c>
      <c r="B22" s="114">
        <f>SUM(B16:B21)</f>
        <v>4746863281.0836</v>
      </c>
      <c r="C22" s="118">
        <f t="shared" si="1"/>
        <v>1</v>
      </c>
    </row>
  </sheetData>
  <sheetProtection/>
  <mergeCells count="3">
    <mergeCell ref="A14:C14"/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2013-11-29T14:55:15Z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