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ия Гаврилюк\АНАЛІТИКА РИНКУ\КВАРТАЛЬНІ ЗВІТИ\2018\Q3 2018\! final\"/>
    </mc:Choice>
  </mc:AlternateContent>
  <bookViews>
    <workbookView xWindow="216" yWindow="6732" windowWidth="8016" windowHeight="6432" tabRatio="917"/>
  </bookViews>
  <sheets>
    <sheet name="КУА та ІСІ" sheetId="55" r:id="rId1"/>
    <sheet name="Типи_види_класи фондів" sheetId="35" r:id="rId2"/>
    <sheet name="Регіональний розподіл" sheetId="9" r:id="rId3"/>
    <sheet name="Активи та ВЧА" sheetId="36" r:id="rId4"/>
    <sheet name="Притік-відтік відкритих ІСІ" sheetId="61" r:id="rId5"/>
    <sheet name="Інвестори" sheetId="62" r:id="rId6"/>
    <sheet name="Структура активів_типи ІСІ" sheetId="11" r:id="rId7"/>
    <sheet name="Зміни структури активів" sheetId="45" r:id="rId8"/>
    <sheet name="Структура активів_типи ЦП" sheetId="34" r:id="rId9"/>
    <sheet name="Доходність" sheetId="3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______a11" hidden="1">{#N/A,#N/A,FALSE,"т02бд"}</definedName>
    <definedName name="____________________t06" hidden="1">{#N/A,#N/A,FALSE,"т04"}</definedName>
    <definedName name="__________________a11" hidden="1">{#N/A,#N/A,FALSE,"т02бд"}</definedName>
    <definedName name="__________________t06" hidden="1">{#N/A,#N/A,FALSE,"т04"}</definedName>
    <definedName name="________________a11" hidden="1">{#N/A,#N/A,FALSE,"т02бд"}</definedName>
    <definedName name="________________t06" hidden="1">{#N/A,#N/A,FALSE,"т04"}</definedName>
    <definedName name="______________a11" hidden="1">{#N/A,#N/A,FALSE,"т02бд"}</definedName>
    <definedName name="______________t06" hidden="1">{#N/A,#N/A,FALSE,"т04"}</definedName>
    <definedName name="____________a11" localSheetId="5" hidden="1">{#N/A,#N/A,FALSE,"т02бд"}</definedName>
    <definedName name="____________a11" localSheetId="0" hidden="1">{#N/A,#N/A,FALSE,"т02бд"}</definedName>
    <definedName name="____________a11" localSheetId="4" hidden="1">{#N/A,#N/A,FALSE,"т02бд"}</definedName>
    <definedName name="____________a11" hidden="1">{#N/A,#N/A,FALSE,"т02бд"}</definedName>
    <definedName name="____________t06" localSheetId="5" hidden="1">{#N/A,#N/A,FALSE,"т04"}</definedName>
    <definedName name="____________t06" localSheetId="0" hidden="1">{#N/A,#N/A,FALSE,"т04"}</definedName>
    <definedName name="____________t06" localSheetId="4" hidden="1">{#N/A,#N/A,FALSE,"т04"}</definedName>
    <definedName name="____________t06" hidden="1">{#N/A,#N/A,FALSE,"т04"}</definedName>
    <definedName name="___________a11" hidden="1">{#N/A,#N/A,FALSE,"т02бд"}</definedName>
    <definedName name="___________t06" hidden="1">{#N/A,#N/A,FALSE,"т04"}</definedName>
    <definedName name="__________a11" localSheetId="5" hidden="1">{#N/A,#N/A,FALSE,"т02бд"}</definedName>
    <definedName name="__________a11" localSheetId="0" hidden="1">{#N/A,#N/A,FALSE,"т02бд"}</definedName>
    <definedName name="__________a11" localSheetId="4" hidden="1">{#N/A,#N/A,FALSE,"т02бд"}</definedName>
    <definedName name="__________a11" hidden="1">{#N/A,#N/A,FALSE,"т02бд"}</definedName>
    <definedName name="__________t06" localSheetId="5" hidden="1">{#N/A,#N/A,FALSE,"т04"}</definedName>
    <definedName name="__________t06" localSheetId="0" hidden="1">{#N/A,#N/A,FALSE,"т04"}</definedName>
    <definedName name="__________t06" localSheetId="4" hidden="1">{#N/A,#N/A,FALSE,"т04"}</definedName>
    <definedName name="__________t06" hidden="1">{#N/A,#N/A,FALSE,"т04"}</definedName>
    <definedName name="________a11" localSheetId="5" hidden="1">{#N/A,#N/A,FALSE,"т02бд"}</definedName>
    <definedName name="________a11" localSheetId="0" hidden="1">{#N/A,#N/A,FALSE,"т02бд"}</definedName>
    <definedName name="________a11" localSheetId="4" hidden="1">{#N/A,#N/A,FALSE,"т02бд"}</definedName>
    <definedName name="________a11" hidden="1">{#N/A,#N/A,FALSE,"т02бд"}</definedName>
    <definedName name="________t06" localSheetId="5" hidden="1">{#N/A,#N/A,FALSE,"т04"}</definedName>
    <definedName name="________t06" localSheetId="0" hidden="1">{#N/A,#N/A,FALSE,"т04"}</definedName>
    <definedName name="________t06" localSheetId="4" hidden="1">{#N/A,#N/A,FALSE,"т04"}</definedName>
    <definedName name="________t06" hidden="1">{#N/A,#N/A,FALSE,"т04"}</definedName>
    <definedName name="_______a11" hidden="1">{#N/A,#N/A,FALSE,"т02бд"}</definedName>
    <definedName name="_______t06" hidden="1">{#N/A,#N/A,FALSE,"т04"}</definedName>
    <definedName name="______a11" localSheetId="5" hidden="1">{#N/A,#N/A,FALSE,"т02бд"}</definedName>
    <definedName name="______a11" localSheetId="0" hidden="1">{#N/A,#N/A,FALSE,"т02бд"}</definedName>
    <definedName name="______a11" localSheetId="4" hidden="1">{#N/A,#N/A,FALSE,"т02бд"}</definedName>
    <definedName name="______a11" hidden="1">{#N/A,#N/A,FALSE,"т02бд"}</definedName>
    <definedName name="______t06" localSheetId="5" hidden="1">{#N/A,#N/A,FALSE,"т04"}</definedName>
    <definedName name="______t06" localSheetId="0" hidden="1">{#N/A,#N/A,FALSE,"т04"}</definedName>
    <definedName name="______t06" localSheetId="4" hidden="1">{#N/A,#N/A,FALSE,"т04"}</definedName>
    <definedName name="______t06" hidden="1">{#N/A,#N/A,FALSE,"т04"}</definedName>
    <definedName name="_____a11" localSheetId="0" hidden="1">{#N/A,#N/A,FALSE,"т02бд"}</definedName>
    <definedName name="_____t06" localSheetId="0" hidden="1">{#N/A,#N/A,FALSE,"т04"}</definedName>
    <definedName name="____a11" localSheetId="5" hidden="1">{#N/A,#N/A,FALSE,"т02бд"}</definedName>
    <definedName name="____a11" localSheetId="0" hidden="1">{#N/A,#N/A,FALSE,"т02бд"}</definedName>
    <definedName name="____a11" localSheetId="4" hidden="1">{#N/A,#N/A,FALSE,"т02бд"}</definedName>
    <definedName name="____a11" hidden="1">{#N/A,#N/A,FALSE,"т02бд"}</definedName>
    <definedName name="____t06" localSheetId="5" hidden="1">{#N/A,#N/A,FALSE,"т04"}</definedName>
    <definedName name="____t06" localSheetId="0" hidden="1">{#N/A,#N/A,FALSE,"т04"}</definedName>
    <definedName name="____t06" localSheetId="4" hidden="1">{#N/A,#N/A,FALSE,"т04"}</definedName>
    <definedName name="____t06" hidden="1">{#N/A,#N/A,FALSE,"т04"}</definedName>
    <definedName name="___a11" hidden="1">{#N/A,#N/A,FALSE,"т02бд"}</definedName>
    <definedName name="___t06" hidden="1">{#N/A,#N/A,FALSE,"т04"}</definedName>
    <definedName name="__a11" localSheetId="5" hidden="1">{#N/A,#N/A,FALSE,"т02бд"}</definedName>
    <definedName name="__a11" localSheetId="0" hidden="1">{#N/A,#N/A,FALSE,"т02бд"}</definedName>
    <definedName name="__a11" localSheetId="4" hidden="1">{#N/A,#N/A,FALSE,"т02бд"}</definedName>
    <definedName name="__a11" hidden="1">{#N/A,#N/A,FALSE,"т02бд"}</definedName>
    <definedName name="__t06" localSheetId="5" hidden="1">{#N/A,#N/A,FALSE,"т04"}</definedName>
    <definedName name="__t06" localSheetId="0" hidden="1">{#N/A,#N/A,FALSE,"т04"}</definedName>
    <definedName name="__t06" localSheetId="4" hidden="1">{#N/A,#N/A,FALSE,"т04"}</definedName>
    <definedName name="__t06" hidden="1">{#N/A,#N/A,FALSE,"т04"}</definedName>
    <definedName name="_18_Лют_09" localSheetId="5">#REF!</definedName>
    <definedName name="_18_Лют_09" localSheetId="0">#REF!</definedName>
    <definedName name="_18_Лют_09" localSheetId="4">#REF!</definedName>
    <definedName name="_18_Лют_09" localSheetId="8">#REF!</definedName>
    <definedName name="_18_Лют_09">#REF!</definedName>
    <definedName name="_19_Лют_09" localSheetId="5">#REF!</definedName>
    <definedName name="_19_Лют_09" localSheetId="0">#REF!</definedName>
    <definedName name="_19_Лют_09" localSheetId="4">#REF!</definedName>
    <definedName name="_19_Лют_09" localSheetId="8">#REF!</definedName>
    <definedName name="_19_Лют_09">#REF!</definedName>
    <definedName name="_19_Лют_09_ВЧА" localSheetId="5">#REF!</definedName>
    <definedName name="_19_Лют_09_ВЧА" localSheetId="0">#REF!</definedName>
    <definedName name="_19_Лют_09_ВЧА" localSheetId="4">#REF!</definedName>
    <definedName name="_19_Лют_09_ВЧА" localSheetId="8">#REF!</definedName>
    <definedName name="_19_Лют_09_ВЧА">#REF!</definedName>
    <definedName name="_a11" localSheetId="3" hidden="1">{#N/A,#N/A,FALSE,"т02бд"}</definedName>
    <definedName name="_a11" localSheetId="9" hidden="1">{#N/A,#N/A,FALSE,"т02бд"}</definedName>
    <definedName name="_a11" localSheetId="5" hidden="1">{#N/A,#N/A,FALSE,"т02бд"}</definedName>
    <definedName name="_a11" localSheetId="4" hidden="1">{#N/A,#N/A,FALSE,"т02бд"}</definedName>
    <definedName name="_a11" localSheetId="2" hidden="1">{#N/A,#N/A,FALSE,"т02бд"}</definedName>
    <definedName name="_a11" localSheetId="6" hidden="1">{#N/A,#N/A,FALSE,"т02бд"}</definedName>
    <definedName name="_a11" localSheetId="8" hidden="1">{#N/A,#N/A,FALSE,"т02бд"}</definedName>
    <definedName name="_a11" localSheetId="1" hidden="1">{#N/A,#N/A,FALSE,"т02бд"}</definedName>
    <definedName name="_a11" hidden="1">{#N/A,#N/A,FALSE,"т02бд"}</definedName>
    <definedName name="_t06" localSheetId="3" hidden="1">{#N/A,#N/A,FALSE,"т04"}</definedName>
    <definedName name="_t06" localSheetId="9" hidden="1">{#N/A,#N/A,FALSE,"т04"}</definedName>
    <definedName name="_t06" localSheetId="5" hidden="1">{#N/A,#N/A,FALSE,"т04"}</definedName>
    <definedName name="_t06" localSheetId="4" hidden="1">{#N/A,#N/A,FALSE,"т04"}</definedName>
    <definedName name="_t06" localSheetId="2" hidden="1">{#N/A,#N/A,FALSE,"т04"}</definedName>
    <definedName name="_t06" localSheetId="6" hidden="1">{#N/A,#N/A,FALSE,"т04"}</definedName>
    <definedName name="_t06" localSheetId="8" hidden="1">{#N/A,#N/A,FALSE,"т04"}</definedName>
    <definedName name="_t06" localSheetId="1" hidden="1">{#N/A,#N/A,FALSE,"т04"}</definedName>
    <definedName name="_t06" hidden="1">{#N/A,#N/A,FALSE,"т04"}</definedName>
    <definedName name="_xlnm._FilterDatabase" localSheetId="2" hidden="1">'Регіональний розподіл'!#REF!</definedName>
    <definedName name="BAZA">'[1]Мульт-ор М2, швидкість'!$E$1:$E$65536</definedName>
    <definedName name="cevv" localSheetId="5">[2]табл1!#REF!</definedName>
    <definedName name="cevv" localSheetId="0">[2]табл1!#REF!</definedName>
    <definedName name="cevv" localSheetId="4">[2]табл1!#REF!</definedName>
    <definedName name="cevv">[2]табл1!#REF!</definedName>
    <definedName name="d" localSheetId="5" hidden="1">{#N/A,#N/A,FALSE,"т02бд"}</definedName>
    <definedName name="d" localSheetId="0" hidden="1">{#N/A,#N/A,FALSE,"т02бд"}</definedName>
    <definedName name="d" localSheetId="4" hidden="1">{#N/A,#N/A,FALSE,"т02бд"}</definedName>
    <definedName name="d" hidden="1">{#N/A,#N/A,FALSE,"т02бд"}</definedName>
    <definedName name="ic" localSheetId="3" hidden="1">{#N/A,#N/A,FALSE,"т02бд"}</definedName>
    <definedName name="ic" localSheetId="9" hidden="1">{#N/A,#N/A,FALSE,"т02бд"}</definedName>
    <definedName name="ic" localSheetId="5" hidden="1">{#N/A,#N/A,FALSE,"т02бд"}</definedName>
    <definedName name="ic" localSheetId="0" hidden="1">{#N/A,#N/A,FALSE,"т02бд"}</definedName>
    <definedName name="ic" localSheetId="4" hidden="1">{#N/A,#N/A,FALSE,"т02бд"}</definedName>
    <definedName name="ic" localSheetId="2" hidden="1">{#N/A,#N/A,FALSE,"т02бд"}</definedName>
    <definedName name="ic" localSheetId="6" hidden="1">{#N/A,#N/A,FALSE,"т02бд"}</definedName>
    <definedName name="ic" localSheetId="8" hidden="1">{#N/A,#N/A,FALSE,"т02бд"}</definedName>
    <definedName name="ic" localSheetId="1" hidden="1">{#N/A,#N/A,FALSE,"т02бд"}</definedName>
    <definedName name="ic" hidden="1">{#N/A,#N/A,FALSE,"т02бд"}</definedName>
    <definedName name="ICC_2008" localSheetId="3" hidden="1">{#N/A,#N/A,FALSE,"т02бд"}</definedName>
    <definedName name="ICC_2008" localSheetId="9" hidden="1">{#N/A,#N/A,FALSE,"т02бд"}</definedName>
    <definedName name="ICC_2008" localSheetId="5" hidden="1">{#N/A,#N/A,FALSE,"т02бд"}</definedName>
    <definedName name="ICC_2008" localSheetId="0" hidden="1">{#N/A,#N/A,FALSE,"т02бд"}</definedName>
    <definedName name="ICC_2008" localSheetId="4" hidden="1">{#N/A,#N/A,FALSE,"т02бд"}</definedName>
    <definedName name="ICC_2008" localSheetId="2" hidden="1">{#N/A,#N/A,FALSE,"т02бд"}</definedName>
    <definedName name="ICC_2008" localSheetId="6" hidden="1">{#N/A,#N/A,FALSE,"т02бд"}</definedName>
    <definedName name="ICC_2008" localSheetId="8" hidden="1">{#N/A,#N/A,FALSE,"т02бд"}</definedName>
    <definedName name="ICC_2008" localSheetId="1" hidden="1">{#N/A,#N/A,FALSE,"т02бд"}</definedName>
    <definedName name="ICC_2008" hidden="1">{#N/A,#N/A,FALSE,"т02бд"}</definedName>
    <definedName name="q" localSheetId="3" hidden="1">{#N/A,#N/A,FALSE,"т02бд"}</definedName>
    <definedName name="q" localSheetId="9" hidden="1">{#N/A,#N/A,FALSE,"т02бд"}</definedName>
    <definedName name="q" localSheetId="5" hidden="1">{#N/A,#N/A,FALSE,"т02бд"}</definedName>
    <definedName name="q" localSheetId="0" hidden="1">{#N/A,#N/A,FALSE,"т02бд"}</definedName>
    <definedName name="q" localSheetId="4" hidden="1">{#N/A,#N/A,FALSE,"т02бд"}</definedName>
    <definedName name="q" localSheetId="2" hidden="1">{#N/A,#N/A,FALSE,"т02бд"}</definedName>
    <definedName name="q" localSheetId="6" hidden="1">{#N/A,#N/A,FALSE,"т02бд"}</definedName>
    <definedName name="q" localSheetId="8" hidden="1">{#N/A,#N/A,FALSE,"т02бд"}</definedName>
    <definedName name="q" localSheetId="1" hidden="1">{#N/A,#N/A,FALSE,"т02бд"}</definedName>
    <definedName name="q" hidden="1">{#N/A,#N/A,FALSE,"т02бд"}</definedName>
    <definedName name="tt" localSheetId="3" hidden="1">{#N/A,#N/A,FALSE,"т02бд"}</definedName>
    <definedName name="tt" localSheetId="9" hidden="1">{#N/A,#N/A,FALSE,"т02бд"}</definedName>
    <definedName name="tt" localSheetId="5" hidden="1">{#N/A,#N/A,FALSE,"т02бд"}</definedName>
    <definedName name="tt" localSheetId="0" hidden="1">{#N/A,#N/A,FALSE,"т02бд"}</definedName>
    <definedName name="tt" localSheetId="4" hidden="1">{#N/A,#N/A,FALSE,"т02бд"}</definedName>
    <definedName name="tt" localSheetId="2" hidden="1">{#N/A,#N/A,FALSE,"т02бд"}</definedName>
    <definedName name="tt" localSheetId="6" hidden="1">{#N/A,#N/A,FALSE,"т02бд"}</definedName>
    <definedName name="tt" localSheetId="8" hidden="1">{#N/A,#N/A,FALSE,"т02бд"}</definedName>
    <definedName name="tt" localSheetId="1" hidden="1">{#N/A,#N/A,FALSE,"т02бд"}</definedName>
    <definedName name="tt" hidden="1">{#N/A,#N/A,FALSE,"т02бд"}</definedName>
    <definedName name="V">'[3]146024'!$A$1:$K$1</definedName>
    <definedName name="ven_vcha" localSheetId="5" hidden="1">{#N/A,#N/A,FALSE,"т02бд"}</definedName>
    <definedName name="ven_vcha" localSheetId="0" hidden="1">{#N/A,#N/A,FALSE,"т02бд"}</definedName>
    <definedName name="ven_vcha" localSheetId="4" hidden="1">{#N/A,#N/A,FALSE,"т02бд"}</definedName>
    <definedName name="ven_vcha" hidden="1">{#N/A,#N/A,FALSE,"т02бд"}</definedName>
    <definedName name="wrn.04." localSheetId="3" hidden="1">{#N/A,#N/A,FALSE,"т02бд"}</definedName>
    <definedName name="wrn.04." localSheetId="9" hidden="1">{#N/A,#N/A,FALSE,"т02бд"}</definedName>
    <definedName name="wrn.04." localSheetId="5" hidden="1">{#N/A,#N/A,FALSE,"т02бд"}</definedName>
    <definedName name="wrn.04." localSheetId="0" hidden="1">{#N/A,#N/A,FALSE,"т02бд"}</definedName>
    <definedName name="wrn.04." localSheetId="4" hidden="1">{#N/A,#N/A,FALSE,"т02бд"}</definedName>
    <definedName name="wrn.04." localSheetId="2" hidden="1">{#N/A,#N/A,FALSE,"т02бд"}</definedName>
    <definedName name="wrn.04." localSheetId="6" hidden="1">{#N/A,#N/A,FALSE,"т02бд"}</definedName>
    <definedName name="wrn.04." localSheetId="8" hidden="1">{#N/A,#N/A,FALSE,"т02бд"}</definedName>
    <definedName name="wrn.04." localSheetId="1" hidden="1">{#N/A,#N/A,FALSE,"т02бд"}</definedName>
    <definedName name="wrn.04." hidden="1">{#N/A,#N/A,FALSE,"т02бд"}</definedName>
    <definedName name="wrn.д02." localSheetId="3" hidden="1">{#N/A,#N/A,FALSE,"т02бд"}</definedName>
    <definedName name="wrn.д02." localSheetId="9" hidden="1">{#N/A,#N/A,FALSE,"т02бд"}</definedName>
    <definedName name="wrn.д02." localSheetId="5" hidden="1">{#N/A,#N/A,FALSE,"т02бд"}</definedName>
    <definedName name="wrn.д02." localSheetId="0" hidden="1">{#N/A,#N/A,FALSE,"т02бд"}</definedName>
    <definedName name="wrn.д02." localSheetId="4" hidden="1">{#N/A,#N/A,FALSE,"т02бд"}</definedName>
    <definedName name="wrn.д02." localSheetId="2" hidden="1">{#N/A,#N/A,FALSE,"т02бд"}</definedName>
    <definedName name="wrn.д02." localSheetId="6" hidden="1">{#N/A,#N/A,FALSE,"т02бд"}</definedName>
    <definedName name="wrn.д02." localSheetId="8" hidden="1">{#N/A,#N/A,FALSE,"т02бд"}</definedName>
    <definedName name="wrn.д02." localSheetId="1" hidden="1">{#N/A,#N/A,FALSE,"т02бд"}</definedName>
    <definedName name="wrn.д02." hidden="1">{#N/A,#N/A,FALSE,"т02бд"}</definedName>
    <definedName name="wrn.т171банки." localSheetId="3" hidden="1">{#N/A,#N/A,FALSE,"т17-1банки (2)"}</definedName>
    <definedName name="wrn.т171банки." localSheetId="9" hidden="1">{#N/A,#N/A,FALSE,"т17-1банки (2)"}</definedName>
    <definedName name="wrn.т171банки." localSheetId="5" hidden="1">{#N/A,#N/A,FALSE,"т17-1банки (2)"}</definedName>
    <definedName name="wrn.т171банки." localSheetId="0" hidden="1">{#N/A,#N/A,FALSE,"т17-1банки (2)"}</definedName>
    <definedName name="wrn.т171банки." localSheetId="4" hidden="1">{#N/A,#N/A,FALSE,"т17-1банки (2)"}</definedName>
    <definedName name="wrn.т171банки." localSheetId="2" hidden="1">{#N/A,#N/A,FALSE,"т17-1банки (2)"}</definedName>
    <definedName name="wrn.т171банки." localSheetId="6" hidden="1">{#N/A,#N/A,FALSE,"т17-1банки (2)"}</definedName>
    <definedName name="wrn.т171банки." localSheetId="8" hidden="1">{#N/A,#N/A,FALSE,"т17-1банки (2)"}</definedName>
    <definedName name="wrn.т171банки." localSheetId="1" hidden="1">{#N/A,#N/A,FALSE,"т17-1банки (2)"}</definedName>
    <definedName name="wrn.т171банки." hidden="1">{#N/A,#N/A,FALSE,"т17-1банки (2)"}</definedName>
    <definedName name="_xlnm.Database" localSheetId="5">#REF!</definedName>
    <definedName name="_xlnm.Database" localSheetId="0">#REF!</definedName>
    <definedName name="_xlnm.Database" localSheetId="4">#REF!</definedName>
    <definedName name="_xlnm.Database">#REF!</definedName>
    <definedName name="ГЦ" localSheetId="3" hidden="1">{#N/A,#N/A,FALSE,"т02бд"}</definedName>
    <definedName name="ГЦ" localSheetId="9" hidden="1">{#N/A,#N/A,FALSE,"т02бд"}</definedName>
    <definedName name="ГЦ" localSheetId="5" hidden="1">{#N/A,#N/A,FALSE,"т02бд"}</definedName>
    <definedName name="ГЦ" localSheetId="0" hidden="1">{#N/A,#N/A,FALSE,"т02бд"}</definedName>
    <definedName name="ГЦ" localSheetId="4" hidden="1">{#N/A,#N/A,FALSE,"т02бд"}</definedName>
    <definedName name="ГЦ" localSheetId="2" hidden="1">{#N/A,#N/A,FALSE,"т02бд"}</definedName>
    <definedName name="ГЦ" localSheetId="6" hidden="1">{#N/A,#N/A,FALSE,"т02бд"}</definedName>
    <definedName name="ГЦ" localSheetId="8" hidden="1">{#N/A,#N/A,FALSE,"т02бд"}</definedName>
    <definedName name="ГЦ" localSheetId="1" hidden="1">{#N/A,#N/A,FALSE,"т02бд"}</definedName>
    <definedName name="ГЦ" hidden="1">{#N/A,#N/A,FALSE,"т02бд"}</definedName>
    <definedName name="д17.1">'[4]д17-1'!$A$1:$H$1</definedName>
    <definedName name="ее" localSheetId="3" hidden="1">{#N/A,#N/A,FALSE,"т02бд"}</definedName>
    <definedName name="ее" localSheetId="9" hidden="1">{#N/A,#N/A,FALSE,"т02бд"}</definedName>
    <definedName name="ее" localSheetId="5" hidden="1">{#N/A,#N/A,FALSE,"т02бд"}</definedName>
    <definedName name="ее" localSheetId="0" hidden="1">{#N/A,#N/A,FALSE,"т02бд"}</definedName>
    <definedName name="ее" localSheetId="4" hidden="1">{#N/A,#N/A,FALSE,"т02бд"}</definedName>
    <definedName name="ее" localSheetId="2" hidden="1">{#N/A,#N/A,FALSE,"т02бд"}</definedName>
    <definedName name="ее" localSheetId="6" hidden="1">{#N/A,#N/A,FALSE,"т02бд"}</definedName>
    <definedName name="ее" localSheetId="8" hidden="1">{#N/A,#N/A,FALSE,"т02бд"}</definedName>
    <definedName name="ее" localSheetId="1" hidden="1">{#N/A,#N/A,FALSE,"т02бд"}</definedName>
    <definedName name="ее" hidden="1">{#N/A,#N/A,FALSE,"т02бд"}</definedName>
    <definedName name="збз1998" localSheetId="5">#REF!</definedName>
    <definedName name="збз1998" localSheetId="0">#REF!</definedName>
    <definedName name="збз1998" localSheetId="4">#REF!</definedName>
    <definedName name="збз1998">#REF!</definedName>
    <definedName name="ии" localSheetId="3" hidden="1">{#N/A,#N/A,FALSE,"т02бд"}</definedName>
    <definedName name="ии" localSheetId="9" hidden="1">{#N/A,#N/A,FALSE,"т02бд"}</definedName>
    <definedName name="ии" localSheetId="5" hidden="1">{#N/A,#N/A,FALSE,"т02бд"}</definedName>
    <definedName name="ии" localSheetId="0" hidden="1">{#N/A,#N/A,FALSE,"т02бд"}</definedName>
    <definedName name="ии" localSheetId="4" hidden="1">{#N/A,#N/A,FALSE,"т02бд"}</definedName>
    <definedName name="ии" localSheetId="2" hidden="1">{#N/A,#N/A,FALSE,"т02бд"}</definedName>
    <definedName name="ии" localSheetId="6" hidden="1">{#N/A,#N/A,FALSE,"т02бд"}</definedName>
    <definedName name="ии" localSheetId="8" hidden="1">{#N/A,#N/A,FALSE,"т02бд"}</definedName>
    <definedName name="ии" localSheetId="1" hidden="1">{#N/A,#N/A,FALSE,"т02бд"}</definedName>
    <definedName name="ии" hidden="1">{#N/A,#N/A,FALSE,"т02бд"}</definedName>
    <definedName name="іі" localSheetId="3" hidden="1">{#N/A,#N/A,FALSE,"т02бд"}</definedName>
    <definedName name="іі" localSheetId="9" hidden="1">{#N/A,#N/A,FALSE,"т02бд"}</definedName>
    <definedName name="іі" localSheetId="5" hidden="1">{#N/A,#N/A,FALSE,"т02бд"}</definedName>
    <definedName name="іі" localSheetId="0" hidden="1">{#N/A,#N/A,FALSE,"т02бд"}</definedName>
    <definedName name="іі" localSheetId="4" hidden="1">{#N/A,#N/A,FALSE,"т02бд"}</definedName>
    <definedName name="іі" localSheetId="2" hidden="1">{#N/A,#N/A,FALSE,"т02бд"}</definedName>
    <definedName name="іі" localSheetId="6" hidden="1">{#N/A,#N/A,FALSE,"т02бд"}</definedName>
    <definedName name="іі" localSheetId="8" hidden="1">{#N/A,#N/A,FALSE,"т02бд"}</definedName>
    <definedName name="іі" localSheetId="1" hidden="1">{#N/A,#N/A,FALSE,"т02бд"}</definedName>
    <definedName name="іі" hidden="1">{#N/A,#N/A,FALSE,"т02бд"}</definedName>
    <definedName name="квітень" localSheetId="3" hidden="1">{#N/A,#N/A,FALSE,"т17-1банки (2)"}</definedName>
    <definedName name="квітень" localSheetId="9" hidden="1">{#N/A,#N/A,FALSE,"т17-1банки (2)"}</definedName>
    <definedName name="квітень" localSheetId="5" hidden="1">{#N/A,#N/A,FALSE,"т17-1банки (2)"}</definedName>
    <definedName name="квітень" localSheetId="0" hidden="1">{#N/A,#N/A,FALSE,"т17-1банки (2)"}</definedName>
    <definedName name="квітень" localSheetId="4" hidden="1">{#N/A,#N/A,FALSE,"т17-1банки (2)"}</definedName>
    <definedName name="квітень" localSheetId="2" hidden="1">{#N/A,#N/A,FALSE,"т17-1банки (2)"}</definedName>
    <definedName name="квітень" localSheetId="6" hidden="1">{#N/A,#N/A,FALSE,"т17-1банки (2)"}</definedName>
    <definedName name="квітень" localSheetId="8" hidden="1">{#N/A,#N/A,FALSE,"т17-1банки (2)"}</definedName>
    <definedName name="квітень" localSheetId="1" hidden="1">{#N/A,#N/A,FALSE,"т17-1банки (2)"}</definedName>
    <definedName name="квітень" hidden="1">{#N/A,#N/A,FALSE,"т17-1банки (2)"}</definedName>
    <definedName name="ке" localSheetId="3" hidden="1">{#N/A,#N/A,FALSE,"т17-1банки (2)"}</definedName>
    <definedName name="ке" localSheetId="9" hidden="1">{#N/A,#N/A,FALSE,"т17-1банки (2)"}</definedName>
    <definedName name="ке" localSheetId="5" hidden="1">{#N/A,#N/A,FALSE,"т17-1банки (2)"}</definedName>
    <definedName name="ке" localSheetId="0" hidden="1">{#N/A,#N/A,FALSE,"т17-1банки (2)"}</definedName>
    <definedName name="ке" localSheetId="4" hidden="1">{#N/A,#N/A,FALSE,"т17-1банки (2)"}</definedName>
    <definedName name="ке" localSheetId="2" hidden="1">{#N/A,#N/A,FALSE,"т17-1банки (2)"}</definedName>
    <definedName name="ке" localSheetId="6" hidden="1">{#N/A,#N/A,FALSE,"т17-1банки (2)"}</definedName>
    <definedName name="ке" localSheetId="8"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3" hidden="1">{#N/A,#N/A,FALSE,"т02бд"}</definedName>
    <definedName name="нн" localSheetId="9" hidden="1">{#N/A,#N/A,FALSE,"т02бд"}</definedName>
    <definedName name="нн" localSheetId="5" hidden="1">{#N/A,#N/A,FALSE,"т02бд"}</definedName>
    <definedName name="нн" localSheetId="0" hidden="1">{#N/A,#N/A,FALSE,"т02бд"}</definedName>
    <definedName name="нн" localSheetId="4" hidden="1">{#N/A,#N/A,FALSE,"т02бд"}</definedName>
    <definedName name="нн" localSheetId="2" hidden="1">{#N/A,#N/A,FALSE,"т02бд"}</definedName>
    <definedName name="нн" localSheetId="6" hidden="1">{#N/A,#N/A,FALSE,"т02бд"}</definedName>
    <definedName name="нн" localSheetId="8" hidden="1">{#N/A,#N/A,FALSE,"т02бд"}</definedName>
    <definedName name="нн" localSheetId="1" hidden="1">{#N/A,#N/A,FALSE,"т02бд"}</definedName>
    <definedName name="нн" hidden="1">{#N/A,#N/A,FALSE,"т02бд"}</definedName>
    <definedName name="Список">'[3]146024'!$A$8:$A$88</definedName>
    <definedName name="стельм." localSheetId="3" hidden="1">{#N/A,#N/A,FALSE,"т17-1банки (2)"}</definedName>
    <definedName name="стельм." localSheetId="9" hidden="1">{#N/A,#N/A,FALSE,"т17-1банки (2)"}</definedName>
    <definedName name="стельм." localSheetId="5" hidden="1">{#N/A,#N/A,FALSE,"т17-1банки (2)"}</definedName>
    <definedName name="стельм." localSheetId="0" hidden="1">{#N/A,#N/A,FALSE,"т17-1банки (2)"}</definedName>
    <definedName name="стельм." localSheetId="4" hidden="1">{#N/A,#N/A,FALSE,"т17-1банки (2)"}</definedName>
    <definedName name="стельм." localSheetId="2" hidden="1">{#N/A,#N/A,FALSE,"т17-1банки (2)"}</definedName>
    <definedName name="стельм." localSheetId="6" hidden="1">{#N/A,#N/A,FALSE,"т17-1банки (2)"}</definedName>
    <definedName name="стельм." localSheetId="8" hidden="1">{#N/A,#N/A,FALSE,"т17-1банки (2)"}</definedName>
    <definedName name="стельм." localSheetId="1" hidden="1">{#N/A,#N/A,FALSE,"т17-1банки (2)"}</definedName>
    <definedName name="стельм." hidden="1">{#N/A,#N/A,FALSE,"т17-1банки (2)"}</definedName>
    <definedName name="т01" localSheetId="5">#REF!</definedName>
    <definedName name="т01" localSheetId="0">#REF!</definedName>
    <definedName name="т01" localSheetId="4">#REF!</definedName>
    <definedName name="т01">#REF!</definedName>
    <definedName name="т05" localSheetId="3" hidden="1">{#N/A,#N/A,FALSE,"т04"}</definedName>
    <definedName name="т05" localSheetId="9" hidden="1">{#N/A,#N/A,FALSE,"т04"}</definedName>
    <definedName name="т05" localSheetId="5" hidden="1">{#N/A,#N/A,FALSE,"т04"}</definedName>
    <definedName name="т05" localSheetId="0" hidden="1">{#N/A,#N/A,FALSE,"т04"}</definedName>
    <definedName name="т05" localSheetId="4" hidden="1">{#N/A,#N/A,FALSE,"т04"}</definedName>
    <definedName name="т05" localSheetId="2" hidden="1">{#N/A,#N/A,FALSE,"т04"}</definedName>
    <definedName name="т05" localSheetId="6" hidden="1">{#N/A,#N/A,FALSE,"т04"}</definedName>
    <definedName name="т05" localSheetId="8" hidden="1">{#N/A,#N/A,FALSE,"т04"}</definedName>
    <definedName name="т05" localSheetId="1" hidden="1">{#N/A,#N/A,FALSE,"т04"}</definedName>
    <definedName name="т05" hidden="1">{#N/A,#N/A,FALSE,"т04"}</definedName>
    <definedName name="т06" localSheetId="5">#REF!</definedName>
    <definedName name="т06" localSheetId="0">#REF!</definedName>
    <definedName name="т06" localSheetId="4">#REF!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5">#REF!</definedName>
    <definedName name="т17.2" localSheetId="0">#REF!</definedName>
    <definedName name="т17.2" localSheetId="4">#REF!</definedName>
    <definedName name="т17.2">#REF!</definedName>
    <definedName name="т17.2.2001">'[9]т17-2 '!$A$1</definedName>
    <definedName name="т17.3">'[9]т17-3'!$A$1:$L$2</definedName>
    <definedName name="т17.3.2001">'[9]т17-2 '!$A$1</definedName>
    <definedName name="т17.4" localSheetId="5">#REF!</definedName>
    <definedName name="т17.4" localSheetId="0">#REF!</definedName>
    <definedName name="т17.4" localSheetId="4">#REF!</definedName>
    <definedName name="т17.4">#REF!</definedName>
    <definedName name="т17.4.1999" localSheetId="5">#REF!</definedName>
    <definedName name="т17.4.1999" localSheetId="0">#REF!</definedName>
    <definedName name="т17.4.1999" localSheetId="4">#REF!</definedName>
    <definedName name="т17.4.1999">#REF!</definedName>
    <definedName name="т17.4.2001" localSheetId="5">#REF!</definedName>
    <definedName name="т17.4.2001" localSheetId="0">#REF!</definedName>
    <definedName name="т17.4.2001" localSheetId="4">#REF!</definedName>
    <definedName name="т17.4.2001">#REF!</definedName>
    <definedName name="т17.5" localSheetId="5">#REF!</definedName>
    <definedName name="т17.5" localSheetId="0">#REF!</definedName>
    <definedName name="т17.5" localSheetId="4">#REF!</definedName>
    <definedName name="т17.5">#REF!</definedName>
    <definedName name="т17.5.2001" localSheetId="5">#REF!</definedName>
    <definedName name="т17.5.2001" localSheetId="0">#REF!</definedName>
    <definedName name="т17.5.2001" localSheetId="4">#REF!</definedName>
    <definedName name="т17.5.2001">#REF!</definedName>
    <definedName name="т17.7" localSheetId="5">#REF!</definedName>
    <definedName name="т17.7" localSheetId="0">#REF!</definedName>
    <definedName name="т17.7" localSheetId="4">#REF!</definedName>
    <definedName name="т17.7">#REF!</definedName>
    <definedName name="т17мб">'[10]т17мб(шаблон)'!$A$1</definedName>
    <definedName name="Усі_банки">'[3]146024'!$A$8:$K$88</definedName>
    <definedName name="ц" localSheetId="3" hidden="1">{#N/A,#N/A,FALSE,"т02бд"}</definedName>
    <definedName name="ц" localSheetId="9" hidden="1">{#N/A,#N/A,FALSE,"т02бд"}</definedName>
    <definedName name="ц" localSheetId="5" hidden="1">{#N/A,#N/A,FALSE,"т02бд"}</definedName>
    <definedName name="ц" localSheetId="0" hidden="1">{#N/A,#N/A,FALSE,"т02бд"}</definedName>
    <definedName name="ц" localSheetId="4" hidden="1">{#N/A,#N/A,FALSE,"т02бд"}</definedName>
    <definedName name="ц" localSheetId="8" hidden="1">{#N/A,#N/A,FALSE,"т02бд"}</definedName>
    <definedName name="ц" localSheetId="1" hidden="1">{#N/A,#N/A,FALSE,"т02бд"}</definedName>
    <definedName name="ц" hidden="1">{#N/A,#N/A,FALSE,"т02бд"}</definedName>
    <definedName name="цеу" localSheetId="3" hidden="1">{#N/A,#N/A,FALSE,"т02бд"}</definedName>
    <definedName name="цеу" localSheetId="9" hidden="1">{#N/A,#N/A,FALSE,"т02бд"}</definedName>
    <definedName name="цеу" localSheetId="5" hidden="1">{#N/A,#N/A,FALSE,"т02бд"}</definedName>
    <definedName name="цеу" localSheetId="0" hidden="1">{#N/A,#N/A,FALSE,"т02бд"}</definedName>
    <definedName name="цеу" localSheetId="4" hidden="1">{#N/A,#N/A,FALSE,"т02бд"}</definedName>
    <definedName name="цеу" localSheetId="2" hidden="1">{#N/A,#N/A,FALSE,"т02бд"}</definedName>
    <definedName name="цеу" localSheetId="6" hidden="1">{#N/A,#N/A,FALSE,"т02бд"}</definedName>
    <definedName name="цеу" localSheetId="8" hidden="1">{#N/A,#N/A,FALSE,"т02бд"}</definedName>
    <definedName name="цеу" localSheetId="1" hidden="1">{#N/A,#N/A,FALSE,"т02бд"}</definedName>
    <definedName name="цеу" hidden="1">{#N/A,#N/A,FALSE,"т02бд"}</definedName>
    <definedName name="черв" localSheetId="3" hidden="1">{#N/A,#N/A,FALSE,"т02бд"}</definedName>
    <definedName name="черв" localSheetId="9" hidden="1">{#N/A,#N/A,FALSE,"т02бд"}</definedName>
    <definedName name="черв" localSheetId="5" hidden="1">{#N/A,#N/A,FALSE,"т02бд"}</definedName>
    <definedName name="черв" localSheetId="0" hidden="1">{#N/A,#N/A,FALSE,"т02бд"}</definedName>
    <definedName name="черв" localSheetId="4" hidden="1">{#N/A,#N/A,FALSE,"т02бд"}</definedName>
    <definedName name="черв" localSheetId="2" hidden="1">{#N/A,#N/A,FALSE,"т02бд"}</definedName>
    <definedName name="черв" localSheetId="6" hidden="1">{#N/A,#N/A,FALSE,"т02бд"}</definedName>
    <definedName name="черв" localSheetId="8" hidden="1">{#N/A,#N/A,FALSE,"т02бд"}</definedName>
    <definedName name="черв" localSheetId="1" hidden="1">{#N/A,#N/A,FALSE,"т02бд"}</definedName>
    <definedName name="черв" hidden="1">{#N/A,#N/A,FALSE,"т02бд"}</definedName>
  </definedNames>
  <calcPr calcId="152511"/>
</workbook>
</file>

<file path=xl/calcChain.xml><?xml version="1.0" encoding="utf-8"?>
<calcChain xmlns="http://schemas.openxmlformats.org/spreadsheetml/2006/main">
  <c r="B8" i="35" l="1"/>
  <c r="B7" i="35"/>
  <c r="B6" i="35"/>
  <c r="B5" i="35"/>
  <c r="B4" i="35"/>
  <c r="O8" i="35"/>
  <c r="O6" i="35"/>
  <c r="O5" i="35"/>
  <c r="O4" i="35"/>
  <c r="G15" i="55" l="1"/>
  <c r="G14" i="55"/>
  <c r="G13" i="55"/>
  <c r="G12" i="55"/>
  <c r="G11" i="55"/>
  <c r="G10" i="55"/>
  <c r="G9" i="55"/>
  <c r="V29" i="35" l="1"/>
  <c r="U29" i="35"/>
  <c r="T29" i="35"/>
  <c r="S29" i="35"/>
  <c r="R29" i="35"/>
  <c r="Q29" i="35"/>
  <c r="P29" i="35"/>
  <c r="O29" i="35"/>
  <c r="R14" i="35"/>
  <c r="S14" i="35"/>
  <c r="T14" i="35"/>
  <c r="U14" i="35"/>
  <c r="V14" i="35" l="1"/>
  <c r="J37" i="62"/>
  <c r="J36" i="62"/>
  <c r="J35" i="62"/>
  <c r="J34" i="62"/>
  <c r="J33" i="62"/>
  <c r="J32" i="62"/>
  <c r="J31" i="62"/>
  <c r="J30" i="62"/>
  <c r="K4" i="62" s="1"/>
  <c r="O28" i="9"/>
  <c r="C28" i="9"/>
  <c r="I58" i="9"/>
  <c r="F58" i="9"/>
  <c r="C58" i="9"/>
  <c r="M24" i="35" l="1"/>
  <c r="H24" i="35"/>
  <c r="E24" i="35"/>
  <c r="B24" i="35" l="1"/>
  <c r="C4" i="55"/>
  <c r="B82" i="11" l="1"/>
  <c r="Q13" i="11"/>
  <c r="N13" i="11"/>
  <c r="K13" i="11"/>
  <c r="H13" i="11"/>
  <c r="E13" i="11"/>
  <c r="B13" i="11"/>
  <c r="J11" i="62"/>
  <c r="K11" i="62" s="1"/>
  <c r="J10" i="62"/>
  <c r="K10" i="62" s="1"/>
  <c r="J9" i="62"/>
  <c r="K9" i="62" s="1"/>
  <c r="J8" i="62"/>
  <c r="K8" i="62" s="1"/>
  <c r="J7" i="62"/>
  <c r="K7" i="62" s="1"/>
  <c r="J6" i="62"/>
  <c r="K6" i="62" s="1"/>
  <c r="J5" i="62"/>
  <c r="K5" i="62" s="1"/>
  <c r="J4" i="62"/>
  <c r="B25" i="61"/>
  <c r="C24" i="61"/>
  <c r="B24" i="61"/>
  <c r="C16" i="61"/>
  <c r="B16" i="61"/>
  <c r="O43" i="9"/>
  <c r="L43" i="9"/>
  <c r="I43" i="9"/>
  <c r="F43" i="9"/>
  <c r="C43" i="9"/>
  <c r="L28" i="9"/>
  <c r="I28" i="9"/>
  <c r="F28" i="9"/>
  <c r="G45" i="35"/>
  <c r="E45" i="35"/>
  <c r="D45" i="35"/>
  <c r="C45" i="35"/>
  <c r="G44" i="35"/>
  <c r="F44" i="35"/>
  <c r="E44" i="35"/>
  <c r="D44" i="35"/>
  <c r="C44" i="35"/>
  <c r="G43" i="35"/>
  <c r="E43" i="35"/>
  <c r="D43" i="35"/>
  <c r="C43" i="35"/>
  <c r="G42" i="35"/>
  <c r="F42" i="35"/>
  <c r="E42" i="35"/>
  <c r="D42" i="35"/>
  <c r="C42" i="35"/>
  <c r="G41" i="35"/>
  <c r="E41" i="35"/>
  <c r="D41" i="35"/>
  <c r="C41" i="35"/>
  <c r="G40" i="35"/>
  <c r="F40" i="35"/>
  <c r="E40" i="35"/>
  <c r="D40" i="35"/>
  <c r="C40" i="35"/>
  <c r="B39" i="35"/>
  <c r="B44" i="35" s="1"/>
  <c r="M30" i="35"/>
  <c r="L30" i="35"/>
  <c r="J30" i="35"/>
  <c r="I30" i="35"/>
  <c r="H30" i="35"/>
  <c r="G30" i="35"/>
  <c r="F30" i="35"/>
  <c r="E30" i="35"/>
  <c r="D30" i="35"/>
  <c r="C30" i="35"/>
  <c r="B30" i="35"/>
  <c r="M29" i="35"/>
  <c r="L29" i="35"/>
  <c r="K29" i="35"/>
  <c r="J29" i="35"/>
  <c r="I29" i="35"/>
  <c r="H29" i="35"/>
  <c r="G29" i="35"/>
  <c r="F29" i="35"/>
  <c r="E29" i="35"/>
  <c r="D29" i="35"/>
  <c r="C29" i="35"/>
  <c r="B29" i="35"/>
  <c r="M28" i="35"/>
  <c r="L28" i="35"/>
  <c r="K28" i="35"/>
  <c r="J28" i="35"/>
  <c r="I28" i="35"/>
  <c r="H28" i="35"/>
  <c r="G28" i="35"/>
  <c r="F28" i="35"/>
  <c r="E28" i="35"/>
  <c r="D28" i="35"/>
  <c r="C28" i="35"/>
  <c r="B28" i="35"/>
  <c r="M27" i="35"/>
  <c r="L27" i="35"/>
  <c r="K27" i="35"/>
  <c r="J27" i="35"/>
  <c r="I27" i="35"/>
  <c r="H27" i="35"/>
  <c r="G27" i="35"/>
  <c r="F27" i="35"/>
  <c r="E27" i="35"/>
  <c r="C27" i="35"/>
  <c r="B27" i="35"/>
  <c r="M26" i="35"/>
  <c r="L26" i="35"/>
  <c r="K26" i="35"/>
  <c r="J26" i="35"/>
  <c r="I26" i="35"/>
  <c r="H26" i="35"/>
  <c r="G26" i="35"/>
  <c r="F26" i="35"/>
  <c r="E26" i="35"/>
  <c r="D26" i="35"/>
  <c r="C26" i="35"/>
  <c r="B26" i="35"/>
  <c r="M25" i="35"/>
  <c r="L25" i="35"/>
  <c r="K25" i="35"/>
  <c r="J25" i="35"/>
  <c r="I25" i="35"/>
  <c r="H25" i="35"/>
  <c r="G25" i="35"/>
  <c r="F25" i="35"/>
  <c r="E25" i="35"/>
  <c r="D25" i="35"/>
  <c r="C25" i="35"/>
  <c r="B25" i="35"/>
  <c r="Q14" i="35"/>
  <c r="B42" i="35" l="1"/>
  <c r="B40" i="35"/>
  <c r="B45" i="35"/>
  <c r="B43" i="35"/>
  <c r="B41" i="35"/>
</calcChain>
</file>

<file path=xl/sharedStrings.xml><?xml version="1.0" encoding="utf-8"?>
<sst xmlns="http://schemas.openxmlformats.org/spreadsheetml/2006/main" count="678" uniqueCount="217">
  <si>
    <t>Відкриті ІСІ</t>
  </si>
  <si>
    <t>Інтервальні ІСІ</t>
  </si>
  <si>
    <t>Інтервальні</t>
  </si>
  <si>
    <t xml:space="preserve">Юридичні особи </t>
  </si>
  <si>
    <t xml:space="preserve"> Фізичні особи </t>
  </si>
  <si>
    <t>Фонди</t>
  </si>
  <si>
    <t>Всього</t>
  </si>
  <si>
    <t>Облігації місцевих позик</t>
  </si>
  <si>
    <t>Облігації підприємств</t>
  </si>
  <si>
    <t>Відкриті</t>
  </si>
  <si>
    <t>Нерухомість</t>
  </si>
  <si>
    <t>Акції</t>
  </si>
  <si>
    <t>Грошові кошти та банківські депозити</t>
  </si>
  <si>
    <t>Акцiї</t>
  </si>
  <si>
    <t>Кількість КУА</t>
  </si>
  <si>
    <t>Дніпропетровська область</t>
  </si>
  <si>
    <t>Донецька область</t>
  </si>
  <si>
    <t>Одеська область</t>
  </si>
  <si>
    <t>Харківська область</t>
  </si>
  <si>
    <t>м. Київ та Київська область</t>
  </si>
  <si>
    <t>ЗД*</t>
  </si>
  <si>
    <t>ЗН*</t>
  </si>
  <si>
    <t>ЗВ*</t>
  </si>
  <si>
    <t>Регіон</t>
  </si>
  <si>
    <t xml:space="preserve"> резиденти  </t>
  </si>
  <si>
    <t xml:space="preserve">нерезиденти  </t>
  </si>
  <si>
    <t>Векселі</t>
  </si>
  <si>
    <t>Венчурні</t>
  </si>
  <si>
    <t>Усі (з венчурними)</t>
  </si>
  <si>
    <t>млн. грн.</t>
  </si>
  <si>
    <t>Розподіл активів ІСІ (невенчурні)</t>
  </si>
  <si>
    <t>Розподіл ВЧА ІСІ (невенчурні)</t>
  </si>
  <si>
    <t>Заставні</t>
  </si>
  <si>
    <t>Цінні папери</t>
  </si>
  <si>
    <t>Банківські метали</t>
  </si>
  <si>
    <t>Інші ЦП</t>
  </si>
  <si>
    <t>Запорізька область</t>
  </si>
  <si>
    <t>Період</t>
  </si>
  <si>
    <t>Доходність*</t>
  </si>
  <si>
    <t>Розподіл ВЧА ІСІ (у т. ч. венчурні)</t>
  </si>
  <si>
    <t>Сукупна вартість ЦП у портфелях ІСІ, грн.</t>
  </si>
  <si>
    <t>Частка у зведеному портфелі ЦП ІСІ</t>
  </si>
  <si>
    <t>Частка за кіл-тю КУА</t>
  </si>
  <si>
    <t>Частка за активами в управлінні</t>
  </si>
  <si>
    <t>Венчурні ІСІ</t>
  </si>
  <si>
    <t>Деривативи</t>
  </si>
  <si>
    <t>Фонди акцій</t>
  </si>
  <si>
    <t>Фонди облігацій</t>
  </si>
  <si>
    <t>Інші фонди</t>
  </si>
  <si>
    <t>Усі ІСІ (крім венчурних)</t>
  </si>
  <si>
    <t>Закриті (крім венчурних)</t>
  </si>
  <si>
    <t>Усі (крім венчурних)</t>
  </si>
  <si>
    <t>Фонди грошового ринку</t>
  </si>
  <si>
    <t>н. д.</t>
  </si>
  <si>
    <t>Дата / Період</t>
  </si>
  <si>
    <t>ПІФ*</t>
  </si>
  <si>
    <t>КІФ*</t>
  </si>
  <si>
    <t>-</t>
  </si>
  <si>
    <t>Львівська область</t>
  </si>
  <si>
    <t>Iвано-Франкiвська область</t>
  </si>
  <si>
    <t>* Без урахування цінних паперів ІСІ на пред’явника.</t>
  </si>
  <si>
    <t>ІСІ, крім венчурних</t>
  </si>
  <si>
    <t>Диверсифіковані ІСІ</t>
  </si>
  <si>
    <t xml:space="preserve">ІСІ, що досягли нормативу мінімального обсягу активів, за типами, видами та правовими формами фондів </t>
  </si>
  <si>
    <t>http://www.uaib.com.ua/analituaib/rankings/kua.html</t>
  </si>
  <si>
    <t>Структура активів ІСІ за типами фондів</t>
  </si>
  <si>
    <t>Доходність ІСІ та інших напрямків інвестування</t>
  </si>
  <si>
    <t>%</t>
  </si>
  <si>
    <t>Зміни у структурі активів ІСІ за типами фондів</t>
  </si>
  <si>
    <t>проц. п.</t>
  </si>
  <si>
    <t>Вид активу / Тип ІСІ / Зміна за квартал</t>
  </si>
  <si>
    <t xml:space="preserve">* Мають і акції, і облігації, і грошові кошти у своїх портфелях. </t>
  </si>
  <si>
    <t>Фонди змішаних інвестицій*</t>
  </si>
  <si>
    <t>Інші регіони*</t>
  </si>
  <si>
    <t>Вартість активів ІСІ*</t>
  </si>
  <si>
    <t>ВЧА ІСІ*</t>
  </si>
  <si>
    <t>Тип та вид ІСІ</t>
  </si>
  <si>
    <t>Полтавська область</t>
  </si>
  <si>
    <t xml:space="preserve">Фізичні особи </t>
  </si>
  <si>
    <t>Детальніше про результати роботи КУА з управління активами ІСІ, НПФ та СК дивіться:</t>
  </si>
  <si>
    <t>Ренкінги КУА</t>
  </si>
  <si>
    <t>Ренкінги ІСІ</t>
  </si>
  <si>
    <t>http://www.uaib.com.ua/analituaib/rankings/ici.html</t>
  </si>
  <si>
    <t>Кількість зареєстрованих ІСІ на одну КУА</t>
  </si>
  <si>
    <t>Регіональний розподіл КУА, ІСІ та їх активів в управлінні</t>
  </si>
  <si>
    <t>Інвестори ІСІ за категоріями, кількість та частка у загальній кількості</t>
  </si>
  <si>
    <t>Закриті (крім венчурних), у т. ч.:</t>
  </si>
  <si>
    <t>з публічною емісією</t>
  </si>
  <si>
    <t>з приватною емісією</t>
  </si>
  <si>
    <t>Інші активи (у т. ч. ДЗ)</t>
  </si>
  <si>
    <t>Закриті ІСІ (крім венчурних) - разом</t>
  </si>
  <si>
    <t xml:space="preserve">Облігації державні </t>
  </si>
  <si>
    <t>Облігації державні</t>
  </si>
  <si>
    <t>Закриті - з публ. проп.</t>
  </si>
  <si>
    <t>Закриті - з прив. проп.</t>
  </si>
  <si>
    <t>Інші активи (у т. ч. ДЗ*)</t>
  </si>
  <si>
    <t>* ДЗ - дебіторська заборгованість.</t>
  </si>
  <si>
    <t>Зміна за рік</t>
  </si>
  <si>
    <t>Інші регіони</t>
  </si>
  <si>
    <t>Ощадні (депозитні) сертифікати</t>
  </si>
  <si>
    <t>РАЗОМ</t>
  </si>
  <si>
    <t>Розподіл активів ІСІ  (у т. ч. венчурні)</t>
  </si>
  <si>
    <t xml:space="preserve">резиденти  </t>
  </si>
  <si>
    <t xml:space="preserve">Закриті ІСІ з приватним розміщенням (крім венчурних) </t>
  </si>
  <si>
    <t>Закриті ІСІ з публічною пропозицією</t>
  </si>
  <si>
    <t>ВД*</t>
  </si>
  <si>
    <t>ВС*</t>
  </si>
  <si>
    <t>ІД*</t>
  </si>
  <si>
    <t>ІС*</t>
  </si>
  <si>
    <t>ЗС*</t>
  </si>
  <si>
    <t>Дата</t>
  </si>
  <si>
    <t>ЗК*</t>
  </si>
  <si>
    <t>30.09.2017</t>
  </si>
  <si>
    <t>Розподіл ВЧА ІСІ за категоріями інвесторів, частка у ВЧА*</t>
  </si>
  <si>
    <t>УСІ (крім венчурних)</t>
  </si>
  <si>
    <t xml:space="preserve">Детальніше про класи фондів - див.: </t>
  </si>
  <si>
    <t>http://www.uaib.com.ua/rankings_/byclass.html</t>
  </si>
  <si>
    <t>Закриті (невенчурні) ІСІ з публічною емісією</t>
  </si>
  <si>
    <t>Закриті (невенчурні) ІСІ з приватною емісією</t>
  </si>
  <si>
    <t>Індекс УБ</t>
  </si>
  <si>
    <t>Індекс ПФТС</t>
  </si>
  <si>
    <t>Депозити (грн.)</t>
  </si>
  <si>
    <t>Депозити у дол. США</t>
  </si>
  <si>
    <t>Депозити у євро</t>
  </si>
  <si>
    <t>"Золотий" депозит (за оф. курсом золота)</t>
  </si>
  <si>
    <t>Фонди змішаних інвестицій</t>
  </si>
  <si>
    <t>Диверсифіковані ІСІ з публічною пропозицією за класами фондів</t>
  </si>
  <si>
    <t>ІСІ з публічною пропозицією</t>
  </si>
  <si>
    <t xml:space="preserve">Кількість ІСІ в управлінні (зареєстрованих) </t>
  </si>
  <si>
    <t>Кількість КУА без ІСІ в управлінні</t>
  </si>
  <si>
    <t>Закриті</t>
  </si>
  <si>
    <t>Д*</t>
  </si>
  <si>
    <t>С*</t>
  </si>
  <si>
    <t>Н*</t>
  </si>
  <si>
    <t>Відкриті диверсифіковані</t>
  </si>
  <si>
    <t>Інтервальні диверсифіковані</t>
  </si>
  <si>
    <t>Закриті диверсифіковані</t>
  </si>
  <si>
    <t>Відкриті спеціалізовані</t>
  </si>
  <si>
    <t>Інтервальні спеціалізовані</t>
  </si>
  <si>
    <t>Закриті спеціалізовані</t>
  </si>
  <si>
    <t>Закриті недиверсифіковані</t>
  </si>
  <si>
    <t>31.12.2017</t>
  </si>
  <si>
    <t>Кількість КУА та ІСІ</t>
  </si>
  <si>
    <t>Частка за кіл-тю ІСІ (усіх)</t>
  </si>
  <si>
    <t>Частка за кіл-тю ІСІ (венчурних)</t>
  </si>
  <si>
    <t>Частка за кіл-тю ІСІ (крім венчурних)</t>
  </si>
  <si>
    <t>Кількість КУА (загальна)</t>
  </si>
  <si>
    <t>Кількість КУА з ІСІ в управлінні</t>
  </si>
  <si>
    <t>31.03.2018</t>
  </si>
  <si>
    <t>Щомісячний чистий притік/відтік капіталу відкритих ІСІ за рік (за щоденними даними)</t>
  </si>
  <si>
    <t>Кіл-ть фондів, щодо яких наявні дані за період**</t>
  </si>
  <si>
    <t>вересень '17</t>
  </si>
  <si>
    <t>За 12 місяців</t>
  </si>
  <si>
    <t>3 кв. '17</t>
  </si>
  <si>
    <t xml:space="preserve">За рік </t>
  </si>
  <si>
    <t>...у попередньому кварталі</t>
  </si>
  <si>
    <t>* Для квартальних даних - середнє значення за щомісячними даними.</t>
  </si>
  <si>
    <r>
      <t>** За 12 місяців – середня</t>
    </r>
    <r>
      <rPr>
        <i/>
        <sz val="9"/>
        <rFont val="Arial"/>
        <family val="2"/>
        <charset val="204"/>
      </rPr>
      <t>.</t>
    </r>
  </si>
  <si>
    <t>жовтень '17</t>
  </si>
  <si>
    <t>листопад '17</t>
  </si>
  <si>
    <t>грудень '17</t>
  </si>
  <si>
    <t>січень '18</t>
  </si>
  <si>
    <t>лютий  '18</t>
  </si>
  <si>
    <t>березень '18</t>
  </si>
  <si>
    <t>4 кв. '17</t>
  </si>
  <si>
    <t>1 кв. '18</t>
  </si>
  <si>
    <t xml:space="preserve">Зміна за рік </t>
  </si>
  <si>
    <t>Тип ЦП</t>
  </si>
  <si>
    <t>Зміна, %</t>
  </si>
  <si>
    <t xml:space="preserve">Кількість сформованих ІСІ (таких, що досягли нормативу мін. обсягу активів) </t>
  </si>
  <si>
    <t xml:space="preserve">Інші ЦП та деривативи </t>
  </si>
  <si>
    <t>2-й квартал 2018 року</t>
  </si>
  <si>
    <t>З початку 2018 року</t>
  </si>
  <si>
    <t>Зміна з початку 2018 року</t>
  </si>
  <si>
    <t>30.06.2018</t>
  </si>
  <si>
    <t>Частка за кіл-тю ІСІ</t>
  </si>
  <si>
    <t>* З урахуванням АРК та м. Севастополь.</t>
  </si>
  <si>
    <t>квітень '18</t>
  </si>
  <si>
    <t>травень  '18</t>
  </si>
  <si>
    <t>червень '18</t>
  </si>
  <si>
    <t>2 кв. '18</t>
  </si>
  <si>
    <t>Станом на 30.06.2018</t>
  </si>
  <si>
    <t>К*</t>
  </si>
  <si>
    <t>Закриті кваліфікаційні</t>
  </si>
  <si>
    <t>Чистий притік/відтік за період, тис. грн. (ліва шкала)</t>
  </si>
  <si>
    <t>* Д - диверсифіковані, С - спеціалізовані, Н - недиверсифіковані, К - кваліфікаційні. Включно з фондами, які розпочали ліквідацію.</t>
  </si>
  <si>
    <t>Примітка: без урахування фондів, які розпочали ліквідацію.</t>
  </si>
  <si>
    <t>Кількість усіх КУА</t>
  </si>
  <si>
    <t>30.09.2018</t>
  </si>
  <si>
    <t>Зміна за 3-й квартал 2018 року</t>
  </si>
  <si>
    <t>Херсонська область</t>
  </si>
  <si>
    <t>Зміна за 3-й квартал 2018</t>
  </si>
  <si>
    <t>липень '18</t>
  </si>
  <si>
    <t>серпень '18</t>
  </si>
  <si>
    <t>вересень '18</t>
  </si>
  <si>
    <t>3 кв. '18</t>
  </si>
  <si>
    <t>Чистий притік/відтік капіталу у 3-му кв. 2017-2018 рр., тис. грн.</t>
  </si>
  <si>
    <t>Інвестори ІСІ за категоріями станом на 30.09.2018, кількість та частка у загальній кількості</t>
  </si>
  <si>
    <t>Розподіл ВЧА ІСІ за категоріями інвесторів станом на 30.09.2018, частка у ВЧА*</t>
  </si>
  <si>
    <t>Станом на 30.09.2018</t>
  </si>
  <si>
    <t>3-й квартал 2018 року</t>
  </si>
  <si>
    <t>Рік (12 міс. до 30.09.2018)</t>
  </si>
  <si>
    <t>3-й квартал 2017</t>
  </si>
  <si>
    <t>Інфляція (індекс споживчих цін)</t>
  </si>
  <si>
    <t>Інші (диверсифіковані публічні) фонди</t>
  </si>
  <si>
    <t>Ренкінгування за показником за 3-й квартал 2018 року.</t>
  </si>
  <si>
    <t>* Доходність ІСІ розрахована за даними звітності за 3-й квартал 2018 року щодо 17-ти відкритих, 15-ти інтервальних, 71-го закритого ІСІ (у т. ч. 40-ка із публічною пропозицією та 31-го з приватним розміщенням) та за даними звітності за попередні періоди – див. Ренкінги: ІСІ за типами фондів та ІСІ (диверсифіковані публічні) - за класами фондів. Інфляція розрахована за даними Державної служби статистики України (до попереднього місяця).</t>
  </si>
  <si>
    <t>Нерухомість у Києві (у грн.)**</t>
  </si>
  <si>
    <t>Нерухомість у Києві (у дол. США)**</t>
  </si>
  <si>
    <t>** Доходність нерухомості у дол. США розрахована як середня за даними щодо вартості житлової нерухомості у Києві порталів: http://www.domik.ua, http://100realty.ua, http://realt.ua; у гривні – за даними порталу: http://100realty.ua.</t>
  </si>
  <si>
    <t>Примітка: Для адекватного порівняння доходності різних напрямків інвестування (видів активів) необхідно враховувати ліквідність ІСІ, зокрема, відкритого типу, що дозволяють виходити з інвестицій у будь-який робочий день без втрати доходності, на відміну від строкових банківських вкладів, які, переважно, передбачають перерахунок відсоткового доходу при достроковому поверненні коштів за ставкою вкладів на поточних рахунках (близькою до нуля). Водночас, розрахована доходність ІСІ не враховує можливі комісії та інші витрати при вході/виході до/із фондів. Також не враховується оподаткування інвестиційного прибутку при виході з фонду та оподаткування  відсотків за депозитами.</t>
  </si>
  <si>
    <r>
      <t xml:space="preserve">* КУА - компанії з управління активами; ІСІ - інститути спільного інвестування; НПФ - недержавні пенсійні фонди. </t>
    </r>
    <r>
      <rPr>
        <i/>
        <sz val="9"/>
        <color rgb="FFFF0000"/>
        <rFont val="Arial"/>
        <family val="2"/>
        <charset val="204"/>
      </rPr>
      <t>Уточнено дані щодо кількості сформованих ІСІ станом на 30.09.2016, 30.09.2017, 31.12.2017, 31.03.2018 та 30.09.2018 (додано не враховані раніше деякі венчурні КІФ).</t>
    </r>
  </si>
  <si>
    <r>
      <t xml:space="preserve">* ВД – відкриті диверсифіковані ІСІ, ВС - відкриті спеціалізовані, І – інтервальні диверсифіковані, ІС - інтервальні спеціалізовані, ЗД – закриті диверсифіковані, ЗН - закриті недиверсифіковані невенчурні, ЗС - закриті спеціалізовані, ЗК - закриті кваліфікаційні, ЗВ - закриті недиверсифіковані венчурні ІСІ. Включно з фондами, які розпочали ліквідацію. </t>
    </r>
    <r>
      <rPr>
        <i/>
        <sz val="9"/>
        <color rgb="FFFF0000"/>
        <rFont val="Arial"/>
        <family val="2"/>
        <charset val="204"/>
      </rPr>
      <t>Уточнено дані щодо кількості сформованих ІСІ станом на 30.09.2016, 30.09.2017, 31.12.2017, 31.03.2018 та 30.09.2018 (додано не враховані раніше деякі венчурні КІФ).</t>
    </r>
  </si>
  <si>
    <r>
      <t xml:space="preserve">* Діючі ІСІ, які досягли нормативу мінімального обсягу активів (були визнані такими, що відбулися), перебувають в управлінні КУА та надали звітність за відповідний період (на звітну дату). </t>
    </r>
    <r>
      <rPr>
        <i/>
        <sz val="9"/>
        <color rgb="FFFF0000"/>
        <rFont val="Arial"/>
        <family val="2"/>
        <charset val="204"/>
      </rPr>
      <t>Уточнено дані щодо активів венчурних ІСІ та активів усіх ІСІ разом (додано активи частини венчурних КІФ, які раніше не були враховані).</t>
    </r>
  </si>
  <si>
    <r>
      <t xml:space="preserve">* Діючі ІСІ, які досягли нормативу мінімального обсягу активів (були визнані такими, що відбулися), перебувають в управлінні КУА та надали звітність за відповідний період (на звітну дату). </t>
    </r>
    <r>
      <rPr>
        <i/>
        <sz val="9"/>
        <color rgb="FFFF0000"/>
        <rFont val="Arial"/>
        <family val="2"/>
        <charset val="204"/>
      </rPr>
      <t>Уточнено дані щодо ВЧА венчурних ІСІ та активів усіх ІСІ разом (додано активи частини венчурних КІФ, які раніше не були враховані).</t>
    </r>
  </si>
  <si>
    <t>Зведений портфель цінних паперів та деривативів ІСІ у 3-му кварталі 2018 року</t>
  </si>
  <si>
    <t>Зміна за 3-й квартал 2018, 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</si>
</sst>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s>
  <fonts count="82">
    <font>
      <sz val="10"/>
      <name val="Arial"/>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sz val="10"/>
      <name val="Arial"/>
      <family val="2"/>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sz val="12"/>
      <color indexed="8"/>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sz val="8"/>
      <name val="Arial"/>
      <family val="2"/>
      <charset val="204"/>
    </font>
    <font>
      <b/>
      <sz val="10"/>
      <name val="Arial Cyr"/>
      <charset val="204"/>
    </font>
    <font>
      <b/>
      <i/>
      <sz val="11"/>
      <color indexed="8"/>
      <name val="Arial"/>
      <family val="2"/>
      <charset val="204"/>
    </font>
    <font>
      <u/>
      <sz val="8"/>
      <color indexed="12"/>
      <name val="Arial"/>
      <family val="2"/>
      <charset val="204"/>
    </font>
    <font>
      <sz val="8"/>
      <name val="Arial"/>
      <family val="2"/>
      <charset val="204"/>
    </font>
    <font>
      <sz val="8"/>
      <name val="Arial"/>
      <family val="2"/>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ahoma"/>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0"/>
      <color indexed="8"/>
      <name val="Arial"/>
      <family val="2"/>
      <charset val="204"/>
    </font>
    <font>
      <sz val="11"/>
      <name val="Arial"/>
      <family val="2"/>
      <charset val="204"/>
    </font>
    <font>
      <sz val="8"/>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1"/>
      <color rgb="FFFF0000"/>
      <name val="Arial"/>
      <family val="2"/>
      <charset val="204"/>
    </font>
    <font>
      <sz val="10"/>
      <color rgb="FFFF0000"/>
      <name val="Arial"/>
      <family val="2"/>
      <charset val="204"/>
    </font>
    <font>
      <b/>
      <i/>
      <sz val="10"/>
      <color rgb="FF38B64A"/>
      <name val="Arial"/>
      <family val="2"/>
      <charset val="204"/>
    </font>
    <font>
      <sz val="10"/>
      <color rgb="FF38B64A"/>
      <name val="Arial"/>
      <family val="2"/>
      <charset val="204"/>
    </font>
    <font>
      <b/>
      <i/>
      <sz val="10"/>
      <color rgb="FFFF0000"/>
      <name val="Arial"/>
      <family val="2"/>
      <charset val="204"/>
    </font>
    <font>
      <b/>
      <sz val="10"/>
      <color rgb="FFFF0000"/>
      <name val="Arial"/>
      <family val="2"/>
      <charset val="204"/>
    </font>
    <font>
      <i/>
      <sz val="9"/>
      <name val="Arial Cyr"/>
      <charset val="204"/>
    </font>
    <font>
      <b/>
      <sz val="11"/>
      <color rgb="FFFF0000"/>
      <name val="Arial"/>
      <family val="2"/>
      <charset val="204"/>
    </font>
    <font>
      <u/>
      <sz val="9"/>
      <color indexed="12"/>
      <name val="Arial"/>
      <family val="2"/>
      <charset val="204"/>
    </font>
    <font>
      <b/>
      <sz val="10"/>
      <color indexed="23"/>
      <name val="Arial"/>
      <family val="2"/>
      <charset val="204"/>
    </font>
    <font>
      <u/>
      <sz val="10"/>
      <color theme="10"/>
      <name val="Arial"/>
      <family val="2"/>
      <charset val="204"/>
    </font>
    <font>
      <i/>
      <sz val="9"/>
      <color rgb="FFFF0000"/>
      <name val="Arial"/>
      <family val="2"/>
      <charset val="204"/>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00B050"/>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top style="dotted">
        <color indexed="23"/>
      </top>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style="dotted">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style="dotted">
        <color theme="0" tint="-0.34998626667073579"/>
      </right>
      <top style="medium">
        <color indexed="21"/>
      </top>
      <bottom style="dotted">
        <color theme="0" tint="-0.34998626667073579"/>
      </bottom>
      <diagonal/>
    </border>
    <border>
      <left style="dotted">
        <color theme="0" tint="-0.34998626667073579"/>
      </left>
      <right/>
      <top style="medium">
        <color indexed="21"/>
      </top>
      <bottom style="dotted">
        <color theme="0" tint="-0.34998626667073579"/>
      </bottom>
      <diagonal/>
    </border>
    <border>
      <left/>
      <right style="dotted">
        <color theme="0" tint="-0.34998626667073579"/>
      </right>
      <top style="dotted">
        <color theme="0" tint="-0.34998626667073579"/>
      </top>
      <bottom style="medium">
        <color indexed="21"/>
      </bottom>
      <diagonal/>
    </border>
    <border>
      <left style="dotted">
        <color theme="0" tint="-0.34998626667073579"/>
      </left>
      <right style="dotted">
        <color theme="0" tint="-0.34998626667073579"/>
      </right>
      <top style="dotted">
        <color theme="0" tint="-0.34998626667073579"/>
      </top>
      <bottom style="medium">
        <color indexed="21"/>
      </bottom>
      <diagonal/>
    </border>
    <border>
      <left style="dotted">
        <color theme="0" tint="-0.34998626667073579"/>
      </left>
      <right/>
      <top style="dotted">
        <color theme="0" tint="-0.34998626667073579"/>
      </top>
      <bottom style="medium">
        <color indexed="21"/>
      </bottom>
      <diagonal/>
    </border>
    <border>
      <left/>
      <right style="dotted">
        <color theme="0" tint="-0.499984740745262"/>
      </right>
      <top style="thin">
        <color indexed="21"/>
      </top>
      <bottom style="medium">
        <color indexed="21"/>
      </bottom>
      <diagonal/>
    </border>
    <border>
      <left style="dotted">
        <color theme="0" tint="-0.499984740745262"/>
      </left>
      <right style="dotted">
        <color theme="0" tint="-0.499984740745262"/>
      </right>
      <top style="thin">
        <color indexed="21"/>
      </top>
      <bottom style="medium">
        <color indexed="21"/>
      </bottom>
      <diagonal/>
    </border>
    <border>
      <left style="dotted">
        <color theme="0" tint="-0.499984740745262"/>
      </left>
      <right/>
      <top style="thin">
        <color indexed="21"/>
      </top>
      <bottom style="medium">
        <color indexed="21"/>
      </bottom>
      <diagonal/>
    </border>
    <border>
      <left style="dotted">
        <color indexed="23"/>
      </left>
      <right style="dotted">
        <color indexed="23"/>
      </right>
      <top/>
      <bottom/>
      <diagonal/>
    </border>
    <border>
      <left style="dotted">
        <color indexed="23"/>
      </left>
      <right/>
      <top/>
      <bottom/>
      <diagonal/>
    </border>
    <border>
      <left/>
      <right style="dotted">
        <color indexed="23"/>
      </right>
      <top style="medium">
        <color indexed="21"/>
      </top>
      <bottom style="thin">
        <color indexed="21"/>
      </bottom>
      <diagonal/>
    </border>
    <border>
      <left/>
      <right style="dotted">
        <color indexed="23"/>
      </right>
      <top style="thin">
        <color indexed="21"/>
      </top>
      <bottom style="thin">
        <color indexed="21"/>
      </bottom>
      <diagonal/>
    </border>
    <border>
      <left style="dotted">
        <color indexed="23"/>
      </left>
      <right/>
      <top style="dotted">
        <color indexed="23"/>
      </top>
      <bottom style="thin">
        <color theme="8"/>
      </bottom>
      <diagonal/>
    </border>
    <border>
      <left style="thin">
        <color indexed="21"/>
      </left>
      <right style="dotted">
        <color indexed="21"/>
      </right>
      <top style="dotted">
        <color indexed="21"/>
      </top>
      <bottom style="dotted">
        <color indexed="23"/>
      </bottom>
      <diagonal/>
    </border>
    <border>
      <left style="dotted">
        <color indexed="21"/>
      </left>
      <right/>
      <top style="dotted">
        <color indexed="21"/>
      </top>
      <bottom style="dotted">
        <color indexed="23"/>
      </bottom>
      <diagonal/>
    </border>
    <border>
      <left style="thin">
        <color indexed="21"/>
      </left>
      <right style="dotted">
        <color theme="0" tint="-0.34998626667073579"/>
      </right>
      <top style="dotted">
        <color indexed="23"/>
      </top>
      <bottom style="dotted">
        <color theme="0" tint="-0.34998626667073579"/>
      </bottom>
      <diagonal/>
    </border>
    <border>
      <left style="dotted">
        <color theme="0" tint="-0.34998626667073579"/>
      </left>
      <right/>
      <top style="dotted">
        <color indexed="23"/>
      </top>
      <bottom style="dotted">
        <color theme="0" tint="-0.34998626667073579"/>
      </bottom>
      <diagonal/>
    </border>
    <border>
      <left style="thin">
        <color indexed="21"/>
      </left>
      <right style="dotted">
        <color theme="0" tint="-0.34998626667073579"/>
      </right>
      <top style="dotted">
        <color theme="0" tint="-0.34998626667073579"/>
      </top>
      <bottom style="dotted">
        <color theme="0" tint="-0.34998626667073579"/>
      </bottom>
      <diagonal/>
    </border>
    <border>
      <left style="thin">
        <color indexed="21"/>
      </left>
      <right style="dotted">
        <color theme="0" tint="-0.34998626667073579"/>
      </right>
      <top style="dotted">
        <color theme="0" tint="-0.34998626667073579"/>
      </top>
      <bottom style="dotted">
        <color indexed="21"/>
      </bottom>
      <diagonal/>
    </border>
    <border>
      <left style="dotted">
        <color theme="0" tint="-0.34998626667073579"/>
      </left>
      <right/>
      <top style="dotted">
        <color theme="0" tint="-0.34998626667073579"/>
      </top>
      <bottom style="dotted">
        <color indexed="21"/>
      </bottom>
      <diagonal/>
    </border>
  </borders>
  <cellStyleXfs count="93">
    <xf numFmtId="0" fontId="0" fillId="0" borderId="0"/>
    <xf numFmtId="49" fontId="16" fillId="0" borderId="0">
      <alignment horizontal="centerContinuous" vertical="top" wrapText="1"/>
    </xf>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57" fillId="0" borderId="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7" borderId="1" applyNumberFormat="0" applyAlignment="0" applyProtection="0"/>
    <xf numFmtId="0" fontId="43" fillId="20" borderId="2" applyNumberFormat="0" applyAlignment="0" applyProtection="0"/>
    <xf numFmtId="0" fontId="44" fillId="20" borderId="1" applyNumberFormat="0" applyAlignment="0" applyProtection="0"/>
    <xf numFmtId="0" fontId="4"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 fillId="0" borderId="0" applyNumberFormat="0" applyFill="0" applyBorder="0" applyAlignment="0" applyProtection="0"/>
    <xf numFmtId="0" fontId="16" fillId="0" borderId="3">
      <alignment horizontal="centerContinuous" vertical="top" wrapText="1"/>
    </xf>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0" fontId="48" fillId="0" borderId="7" applyNumberFormat="0" applyFill="0" applyAlignment="0" applyProtection="0"/>
    <xf numFmtId="0" fontId="49" fillId="21" borderId="8" applyNumberFormat="0" applyAlignment="0" applyProtection="0"/>
    <xf numFmtId="0" fontId="50" fillId="0" borderId="0" applyNumberFormat="0" applyFill="0" applyBorder="0" applyAlignment="0" applyProtection="0"/>
    <xf numFmtId="0" fontId="51" fillId="22" borderId="0" applyNumberFormat="0" applyBorder="0" applyAlignment="0" applyProtection="0"/>
    <xf numFmtId="0" fontId="9" fillId="0" borderId="0"/>
    <xf numFmtId="0" fontId="5" fillId="0" borderId="0"/>
    <xf numFmtId="0" fontId="5" fillId="0" borderId="0"/>
    <xf numFmtId="0" fontId="10" fillId="0" borderId="0"/>
    <xf numFmtId="0" fontId="69" fillId="0" borderId="0"/>
    <xf numFmtId="0" fontId="5" fillId="0" borderId="0"/>
    <xf numFmtId="0" fontId="10" fillId="0" borderId="0"/>
    <xf numFmtId="0" fontId="5" fillId="0" borderId="0"/>
    <xf numFmtId="0" fontId="7" fillId="0" borderId="0"/>
    <xf numFmtId="0" fontId="7" fillId="0" borderId="0"/>
    <xf numFmtId="0" fontId="59" fillId="0" borderId="0"/>
    <xf numFmtId="0" fontId="40" fillId="0" borderId="0"/>
    <xf numFmtId="0" fontId="69"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64" fillId="0" borderId="0"/>
    <xf numFmtId="0" fontId="5" fillId="0" borderId="0"/>
    <xf numFmtId="0" fontId="10" fillId="0" borderId="0"/>
    <xf numFmtId="0" fontId="5" fillId="0" borderId="0"/>
    <xf numFmtId="0" fontId="52" fillId="3" borderId="0" applyNumberFormat="0" applyBorder="0" applyAlignment="0" applyProtection="0"/>
    <xf numFmtId="0" fontId="53" fillId="0" borderId="0" applyNumberFormat="0" applyFill="0" applyBorder="0" applyAlignment="0" applyProtection="0"/>
    <xf numFmtId="0" fontId="5" fillId="23" borderId="9" applyNumberFormat="0" applyFont="0" applyAlignment="0" applyProtection="0"/>
    <xf numFmtId="9" fontId="3"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7" fillId="0" borderId="0" applyFont="0" applyFill="0" applyBorder="0" applyAlignment="0" applyProtection="0"/>
    <xf numFmtId="0" fontId="56" fillId="4" borderId="0" applyNumberFormat="0" applyBorder="0" applyAlignment="0" applyProtection="0"/>
    <xf numFmtId="49" fontId="16" fillId="0" borderId="11">
      <alignment horizontal="center" vertical="center" wrapText="1"/>
    </xf>
    <xf numFmtId="0" fontId="2" fillId="0" borderId="0"/>
    <xf numFmtId="0" fontId="3" fillId="0" borderId="0"/>
    <xf numFmtId="9" fontId="3" fillId="0" borderId="0" applyFont="0" applyFill="0" applyBorder="0" applyAlignment="0" applyProtection="0"/>
    <xf numFmtId="0" fontId="80" fillId="0" borderId="0" applyNumberFormat="0" applyFill="0" applyBorder="0" applyAlignment="0" applyProtection="0"/>
    <xf numFmtId="0" fontId="1" fillId="0" borderId="0"/>
    <xf numFmtId="0" fontId="3" fillId="0" borderId="0"/>
    <xf numFmtId="0" fontId="1" fillId="0" borderId="0"/>
    <xf numFmtId="0" fontId="1" fillId="0" borderId="0"/>
    <xf numFmtId="9" fontId="40" fillId="0" borderId="0" applyFont="0" applyFill="0" applyBorder="0" applyAlignment="0" applyProtection="0"/>
    <xf numFmtId="43" fontId="3" fillId="0" borderId="0" applyFont="0" applyFill="0" applyBorder="0" applyAlignment="0" applyProtection="0"/>
  </cellStyleXfs>
  <cellXfs count="581">
    <xf numFmtId="0" fontId="0" fillId="0" borderId="0" xfId="0"/>
    <xf numFmtId="0" fontId="5" fillId="0" borderId="0" xfId="62"/>
    <xf numFmtId="0" fontId="5" fillId="0" borderId="0" xfId="62" applyFill="1"/>
    <xf numFmtId="0" fontId="10" fillId="0" borderId="0" xfId="66"/>
    <xf numFmtId="0" fontId="5" fillId="0" borderId="0" xfId="62" applyAlignment="1">
      <alignment horizontal="center"/>
    </xf>
    <xf numFmtId="0" fontId="5" fillId="0" borderId="0" xfId="62" applyFill="1" applyBorder="1"/>
    <xf numFmtId="10" fontId="5" fillId="0" borderId="0" xfId="62" applyNumberFormat="1" applyFill="1" applyBorder="1"/>
    <xf numFmtId="0" fontId="6" fillId="0" borderId="12" xfId="62" applyFont="1" applyBorder="1" applyAlignment="1">
      <alignment horizontal="center" vertical="center" wrapText="1"/>
    </xf>
    <xf numFmtId="0" fontId="6" fillId="0" borderId="14" xfId="62" applyFont="1" applyBorder="1" applyAlignment="1">
      <alignment vertical="center"/>
    </xf>
    <xf numFmtId="0" fontId="0" fillId="0" borderId="0" xfId="0" applyFill="1" applyBorder="1"/>
    <xf numFmtId="10" fontId="0" fillId="0" borderId="0" xfId="0" applyNumberFormat="1" applyFill="1" applyBorder="1"/>
    <xf numFmtId="0" fontId="5" fillId="0" borderId="0" xfId="59" applyBorder="1"/>
    <xf numFmtId="0" fontId="5" fillId="0" borderId="0" xfId="59"/>
    <xf numFmtId="14" fontId="5" fillId="0" borderId="0" xfId="59" applyNumberFormat="1" applyBorder="1"/>
    <xf numFmtId="0" fontId="5" fillId="0" borderId="0" xfId="59" applyAlignment="1"/>
    <xf numFmtId="0" fontId="13" fillId="0" borderId="15" xfId="59" applyFont="1" applyBorder="1" applyAlignment="1">
      <alignment horizontal="center" vertical="center" wrapText="1"/>
    </xf>
    <xf numFmtId="0" fontId="14" fillId="0" borderId="16" xfId="59" applyFont="1" applyBorder="1" applyAlignment="1">
      <alignment vertical="center"/>
    </xf>
    <xf numFmtId="0" fontId="14" fillId="0" borderId="17" xfId="59" applyFont="1" applyBorder="1" applyAlignment="1">
      <alignment vertical="center"/>
    </xf>
    <xf numFmtId="0" fontId="13" fillId="0" borderId="14" xfId="59" applyFont="1" applyBorder="1" applyAlignment="1">
      <alignment vertical="center"/>
    </xf>
    <xf numFmtId="4" fontId="5" fillId="0" borderId="0" xfId="59" applyNumberFormat="1" applyBorder="1"/>
    <xf numFmtId="164" fontId="5" fillId="0" borderId="0" xfId="59" applyNumberFormat="1" applyBorder="1"/>
    <xf numFmtId="10" fontId="5" fillId="0" borderId="0" xfId="59" applyNumberFormat="1" applyBorder="1"/>
    <xf numFmtId="0" fontId="15" fillId="0" borderId="0" xfId="59" applyFont="1" applyFill="1" applyBorder="1" applyAlignment="1"/>
    <xf numFmtId="0" fontId="14" fillId="0" borderId="0" xfId="62" applyFont="1" applyBorder="1"/>
    <xf numFmtId="0" fontId="14" fillId="0" borderId="0" xfId="62" applyFont="1" applyFill="1" applyBorder="1"/>
    <xf numFmtId="10" fontId="14" fillId="0" borderId="0" xfId="62" applyNumberFormat="1" applyFont="1" applyFill="1" applyBorder="1"/>
    <xf numFmtId="0" fontId="6" fillId="0" borderId="15" xfId="59" applyFont="1" applyBorder="1" applyAlignment="1">
      <alignment horizontal="center" vertical="center" wrapText="1"/>
    </xf>
    <xf numFmtId="0" fontId="18" fillId="0" borderId="0" xfId="59" applyFont="1" applyBorder="1" applyAlignment="1">
      <alignment horizontal="left" vertical="center" wrapText="1"/>
    </xf>
    <xf numFmtId="10" fontId="8" fillId="0" borderId="12" xfId="62" applyNumberFormat="1" applyFont="1" applyFill="1" applyBorder="1" applyAlignment="1" applyProtection="1"/>
    <xf numFmtId="0" fontId="6" fillId="0" borderId="18" xfId="66" applyFont="1" applyBorder="1" applyAlignment="1">
      <alignment horizontal="center" vertical="center" wrapText="1"/>
    </xf>
    <xf numFmtId="0" fontId="8" fillId="0" borderId="15" xfId="59" applyFont="1" applyBorder="1" applyAlignment="1">
      <alignment horizontal="center" vertical="center" wrapText="1"/>
    </xf>
    <xf numFmtId="0" fontId="27" fillId="0" borderId="0" xfId="62" applyFont="1"/>
    <xf numFmtId="10" fontId="8" fillId="0" borderId="13" xfId="62" applyNumberFormat="1" applyFont="1" applyFill="1" applyBorder="1" applyAlignment="1" applyProtection="1"/>
    <xf numFmtId="10" fontId="18" fillId="0" borderId="0" xfId="66" applyNumberFormat="1" applyFont="1" applyBorder="1" applyAlignment="1">
      <alignment horizontal="center" vertical="center" wrapText="1"/>
    </xf>
    <xf numFmtId="0" fontId="10" fillId="0" borderId="0" xfId="66" applyBorder="1"/>
    <xf numFmtId="10" fontId="10" fillId="0" borderId="0" xfId="66" applyNumberFormat="1" applyBorder="1"/>
    <xf numFmtId="0" fontId="5" fillId="0" borderId="0" xfId="65"/>
    <xf numFmtId="0" fontId="5" fillId="0" borderId="0" xfId="60" applyFont="1"/>
    <xf numFmtId="0" fontId="7" fillId="0" borderId="0" xfId="58"/>
    <xf numFmtId="0" fontId="5" fillId="0" borderId="17" xfId="58" applyFont="1" applyBorder="1" applyAlignment="1">
      <alignment horizontal="left" vertical="center"/>
    </xf>
    <xf numFmtId="3" fontId="30" fillId="0" borderId="18" xfId="58" applyNumberFormat="1" applyFont="1" applyBorder="1" applyAlignment="1">
      <alignment horizontal="right" vertical="center"/>
    </xf>
    <xf numFmtId="10" fontId="31" fillId="0" borderId="19" xfId="58" applyNumberFormat="1" applyFont="1" applyBorder="1" applyAlignment="1">
      <alignment horizontal="right" vertical="center"/>
    </xf>
    <xf numFmtId="3" fontId="32" fillId="0" borderId="12" xfId="58" applyNumberFormat="1" applyFont="1" applyBorder="1" applyAlignment="1">
      <alignment horizontal="right" vertical="center"/>
    </xf>
    <xf numFmtId="0" fontId="5" fillId="0" borderId="20" xfId="58" applyFont="1" applyBorder="1" applyAlignment="1">
      <alignment horizontal="left" vertical="center"/>
    </xf>
    <xf numFmtId="0" fontId="32" fillId="0" borderId="14" xfId="58" applyFont="1" applyBorder="1" applyAlignment="1">
      <alignment horizontal="left" wrapText="1"/>
    </xf>
    <xf numFmtId="4" fontId="6" fillId="0" borderId="0" xfId="59" applyNumberFormat="1" applyFont="1" applyFill="1" applyBorder="1" applyAlignment="1">
      <alignment horizontal="center" vertical="center"/>
    </xf>
    <xf numFmtId="0" fontId="5" fillId="0" borderId="0" xfId="67" applyBorder="1" applyAlignment="1">
      <alignment horizontal="center"/>
    </xf>
    <xf numFmtId="0" fontId="24" fillId="0" borderId="21" xfId="62" applyFont="1" applyBorder="1" applyAlignment="1">
      <alignment vertical="center"/>
    </xf>
    <xf numFmtId="10" fontId="25" fillId="0" borderId="22" xfId="62" applyNumberFormat="1" applyFont="1" applyFill="1" applyBorder="1" applyAlignment="1" applyProtection="1"/>
    <xf numFmtId="10" fontId="25" fillId="0" borderId="23" xfId="62" applyNumberFormat="1" applyFont="1" applyFill="1" applyBorder="1" applyAlignment="1" applyProtection="1"/>
    <xf numFmtId="0" fontId="8" fillId="0" borderId="0" xfId="59" applyFont="1" applyBorder="1" applyAlignment="1">
      <alignment horizontal="center" vertical="center" wrapText="1"/>
    </xf>
    <xf numFmtId="0" fontId="6" fillId="0" borderId="29" xfId="66" applyFont="1" applyBorder="1" applyAlignment="1">
      <alignment horizontal="center" vertical="center" wrapText="1"/>
    </xf>
    <xf numFmtId="0" fontId="10" fillId="0" borderId="28" xfId="66" applyFont="1" applyBorder="1" applyAlignment="1">
      <alignment horizontal="center" vertical="center" wrapText="1"/>
    </xf>
    <xf numFmtId="14" fontId="5" fillId="0" borderId="0" xfId="66" applyNumberFormat="1" applyFont="1" applyBorder="1" applyAlignment="1">
      <alignment horizontal="center" vertical="center" wrapText="1"/>
    </xf>
    <xf numFmtId="14" fontId="13" fillId="0" borderId="30" xfId="59" applyNumberFormat="1" applyFont="1" applyBorder="1" applyAlignment="1">
      <alignment horizontal="center" vertical="center" wrapText="1"/>
    </xf>
    <xf numFmtId="0" fontId="12" fillId="0" borderId="28" xfId="0" applyFont="1" applyFill="1" applyBorder="1" applyAlignment="1">
      <alignment horizontal="center" vertical="center"/>
    </xf>
    <xf numFmtId="0" fontId="39" fillId="0" borderId="0" xfId="66" applyFont="1" applyFill="1"/>
    <xf numFmtId="0" fontId="6" fillId="0" borderId="31" xfId="59" applyFont="1" applyBorder="1" applyAlignment="1">
      <alignment horizontal="center" vertical="center" wrapText="1"/>
    </xf>
    <xf numFmtId="0" fontId="6" fillId="0" borderId="15" xfId="59" applyFont="1" applyFill="1" applyBorder="1" applyAlignment="1">
      <alignment horizontal="center" vertical="center" wrapText="1"/>
    </xf>
    <xf numFmtId="0" fontId="5" fillId="0" borderId="0" xfId="59" applyFont="1" applyFill="1" applyBorder="1"/>
    <xf numFmtId="4" fontId="5" fillId="0" borderId="0" xfId="59" applyNumberFormat="1" applyFont="1" applyFill="1" applyBorder="1" applyAlignment="1">
      <alignment vertical="center"/>
    </xf>
    <xf numFmtId="0" fontId="5" fillId="0" borderId="0" xfId="65" applyFont="1"/>
    <xf numFmtId="0" fontId="5" fillId="0" borderId="20" xfId="62" applyFont="1" applyBorder="1" applyAlignment="1">
      <alignment vertical="center"/>
    </xf>
    <xf numFmtId="0" fontId="5" fillId="0" borderId="17" xfId="62" applyFont="1" applyBorder="1" applyAlignment="1">
      <alignment vertical="center"/>
    </xf>
    <xf numFmtId="3" fontId="25" fillId="0" borderId="22" xfId="62" applyNumberFormat="1" applyFont="1" applyFill="1" applyBorder="1" applyAlignment="1" applyProtection="1"/>
    <xf numFmtId="0" fontId="5" fillId="0" borderId="16" xfId="62" applyFont="1" applyBorder="1" applyAlignment="1">
      <alignment vertical="center"/>
    </xf>
    <xf numFmtId="3" fontId="8" fillId="0" borderId="12" xfId="62" applyNumberFormat="1" applyFont="1" applyFill="1" applyBorder="1" applyAlignment="1" applyProtection="1"/>
    <xf numFmtId="0" fontId="6" fillId="0" borderId="28" xfId="62" applyFont="1" applyBorder="1" applyAlignment="1">
      <alignment vertical="center"/>
    </xf>
    <xf numFmtId="0" fontId="19" fillId="0" borderId="17" xfId="0" applyFont="1" applyFill="1" applyBorder="1" applyAlignment="1">
      <alignment horizontal="left" vertical="center" wrapText="1"/>
    </xf>
    <xf numFmtId="0" fontId="8" fillId="0" borderId="12" xfId="66" applyFont="1" applyFill="1" applyBorder="1" applyAlignment="1">
      <alignment horizontal="center" vertical="center" wrapText="1"/>
    </xf>
    <xf numFmtId="14" fontId="7" fillId="0" borderId="17" xfId="66" applyNumberFormat="1" applyFont="1" applyBorder="1" applyAlignment="1">
      <alignment horizontal="center" vertical="center" wrapText="1"/>
    </xf>
    <xf numFmtId="0" fontId="8" fillId="0" borderId="18" xfId="66" applyFont="1" applyBorder="1" applyAlignment="1">
      <alignment horizontal="center" vertical="center" wrapText="1"/>
    </xf>
    <xf numFmtId="0" fontId="7" fillId="0" borderId="18" xfId="66" applyFont="1" applyFill="1" applyBorder="1" applyAlignment="1">
      <alignment horizontal="center" vertical="center" wrapText="1"/>
    </xf>
    <xf numFmtId="0" fontId="7" fillId="0" borderId="18" xfId="66" applyFont="1" applyBorder="1" applyAlignment="1">
      <alignment horizontal="center" vertical="center" wrapText="1"/>
    </xf>
    <xf numFmtId="0" fontId="19" fillId="0" borderId="18" xfId="66" applyFont="1" applyBorder="1" applyAlignment="1">
      <alignment horizontal="center" vertical="center" wrapText="1"/>
    </xf>
    <xf numFmtId="0" fontId="19" fillId="0" borderId="19" xfId="66" applyFont="1" applyBorder="1" applyAlignment="1">
      <alignment horizontal="center" vertical="center" wrapText="1"/>
    </xf>
    <xf numFmtId="165" fontId="19" fillId="0" borderId="22" xfId="66" applyNumberFormat="1" applyFont="1" applyBorder="1" applyAlignment="1">
      <alignment horizontal="center" vertical="center" wrapText="1"/>
    </xf>
    <xf numFmtId="165" fontId="19" fillId="0" borderId="12" xfId="66" applyNumberFormat="1" applyFont="1" applyBorder="1" applyAlignment="1">
      <alignment horizontal="center" vertical="center" wrapText="1"/>
    </xf>
    <xf numFmtId="0" fontId="25" fillId="0" borderId="12" xfId="66" applyFont="1" applyFill="1" applyBorder="1" applyAlignment="1">
      <alignment horizontal="center" vertical="center" wrapText="1"/>
    </xf>
    <xf numFmtId="0" fontId="25" fillId="0" borderId="13" xfId="66" applyFont="1" applyFill="1" applyBorder="1" applyAlignment="1">
      <alignment horizontal="center" vertical="center" wrapText="1"/>
    </xf>
    <xf numFmtId="0" fontId="8" fillId="0" borderId="19" xfId="66" applyFont="1" applyBorder="1" applyAlignment="1">
      <alignment horizontal="center" vertical="center" wrapText="1"/>
    </xf>
    <xf numFmtId="0" fontId="7" fillId="0" borderId="35" xfId="66" applyFont="1" applyFill="1" applyBorder="1" applyAlignment="1">
      <alignment horizontal="center" vertical="center" wrapText="1"/>
    </xf>
    <xf numFmtId="0" fontId="5" fillId="0" borderId="0" xfId="62" applyFont="1"/>
    <xf numFmtId="0" fontId="9" fillId="0" borderId="0" xfId="62" applyFont="1"/>
    <xf numFmtId="0" fontId="6" fillId="0" borderId="15" xfId="62" applyFont="1" applyBorder="1" applyAlignment="1">
      <alignment horizontal="center" vertical="center" wrapText="1"/>
    </xf>
    <xf numFmtId="0" fontId="6" fillId="0" borderId="29" xfId="62" applyFont="1" applyBorder="1" applyAlignment="1">
      <alignment horizontal="center" vertical="center" wrapText="1"/>
    </xf>
    <xf numFmtId="0" fontId="6" fillId="0" borderId="30" xfId="62" applyFont="1" applyBorder="1" applyAlignment="1">
      <alignment horizontal="center" vertical="center" wrapText="1"/>
    </xf>
    <xf numFmtId="0" fontId="6" fillId="0" borderId="0" xfId="62" applyFont="1" applyAlignment="1">
      <alignment horizontal="center" vertical="center" wrapText="1"/>
    </xf>
    <xf numFmtId="10" fontId="11" fillId="0" borderId="0" xfId="62" applyNumberFormat="1" applyFont="1" applyFill="1" applyBorder="1" applyAlignment="1">
      <alignment horizontal="right" vertical="center" wrapText="1"/>
    </xf>
    <xf numFmtId="0" fontId="7" fillId="0" borderId="17" xfId="62" applyFont="1" applyFill="1" applyBorder="1" applyAlignment="1">
      <alignment vertical="center" wrapText="1"/>
    </xf>
    <xf numFmtId="0" fontId="7" fillId="0" borderId="18" xfId="62" applyFont="1" applyFill="1" applyBorder="1" applyAlignment="1">
      <alignment horizontal="right" vertical="center" wrapText="1"/>
    </xf>
    <xf numFmtId="10" fontId="7" fillId="0" borderId="19" xfId="62" applyNumberFormat="1" applyFont="1" applyFill="1" applyBorder="1" applyAlignment="1">
      <alignment horizontal="right" vertical="center" wrapText="1"/>
    </xf>
    <xf numFmtId="0" fontId="9" fillId="0" borderId="0" xfId="62" applyFont="1" applyAlignment="1">
      <alignment vertical="center"/>
    </xf>
    <xf numFmtId="0" fontId="11" fillId="0" borderId="17" xfId="62" applyFont="1" applyFill="1" applyBorder="1" applyAlignment="1">
      <alignment vertical="center" wrapText="1"/>
    </xf>
    <xf numFmtId="0" fontId="11" fillId="0" borderId="18" xfId="62" applyFont="1" applyFill="1" applyBorder="1" applyAlignment="1">
      <alignment horizontal="right" vertical="center" wrapText="1"/>
    </xf>
    <xf numFmtId="10" fontId="11" fillId="0" borderId="19" xfId="62" applyNumberFormat="1" applyFont="1" applyFill="1" applyBorder="1" applyAlignment="1">
      <alignment horizontal="right" vertical="center" wrapText="1"/>
    </xf>
    <xf numFmtId="10" fontId="7" fillId="0" borderId="0" xfId="62" applyNumberFormat="1" applyFont="1" applyFill="1" applyBorder="1" applyAlignment="1">
      <alignment horizontal="right" vertical="center" wrapText="1"/>
    </xf>
    <xf numFmtId="0" fontId="5" fillId="0" borderId="0" xfId="62" applyFont="1" applyFill="1" applyAlignment="1">
      <alignment vertical="center"/>
    </xf>
    <xf numFmtId="10" fontId="14" fillId="0" borderId="0" xfId="71" applyNumberFormat="1" applyFont="1" applyFill="1" applyBorder="1"/>
    <xf numFmtId="0" fontId="14" fillId="0" borderId="0" xfId="62" applyFont="1"/>
    <xf numFmtId="0" fontId="22" fillId="0" borderId="0" xfId="62" applyFont="1" applyFill="1" applyBorder="1"/>
    <xf numFmtId="10" fontId="22" fillId="0" borderId="0" xfId="62" applyNumberFormat="1" applyFont="1" applyFill="1" applyBorder="1"/>
    <xf numFmtId="1" fontId="10" fillId="0" borderId="0" xfId="66" applyNumberFormat="1"/>
    <xf numFmtId="167" fontId="10" fillId="0" borderId="0" xfId="66" applyNumberFormat="1"/>
    <xf numFmtId="10" fontId="11" fillId="0" borderId="0" xfId="0" applyNumberFormat="1" applyFont="1" applyFill="1" applyBorder="1"/>
    <xf numFmtId="0" fontId="11" fillId="0" borderId="0" xfId="0" applyFont="1" applyFill="1" applyBorder="1"/>
    <xf numFmtId="0" fontId="0" fillId="0" borderId="0" xfId="0" applyFill="1"/>
    <xf numFmtId="10" fontId="13" fillId="0" borderId="30" xfId="59" applyNumberFormat="1" applyFont="1" applyFill="1" applyBorder="1" applyAlignment="1">
      <alignment horizontal="center" vertical="center" wrapText="1"/>
    </xf>
    <xf numFmtId="0" fontId="20" fillId="0" borderId="0" xfId="65" applyFont="1"/>
    <xf numFmtId="3" fontId="19" fillId="0" borderId="18" xfId="58" applyNumberFormat="1" applyFont="1" applyBorder="1" applyAlignment="1">
      <alignment horizontal="right" vertical="center"/>
    </xf>
    <xf numFmtId="0" fontId="7" fillId="0" borderId="0" xfId="66" applyFont="1" applyFill="1" applyBorder="1" applyAlignment="1">
      <alignment horizontal="center" vertical="center" wrapText="1"/>
    </xf>
    <xf numFmtId="0" fontId="10" fillId="0" borderId="0" xfId="66" applyFill="1"/>
    <xf numFmtId="165" fontId="5" fillId="0" borderId="0" xfId="66" applyNumberFormat="1" applyFont="1" applyFill="1" applyBorder="1" applyAlignment="1">
      <alignment horizontal="center" vertical="center" wrapText="1"/>
    </xf>
    <xf numFmtId="0" fontId="8" fillId="0" borderId="37" xfId="66" applyFont="1" applyBorder="1" applyAlignment="1">
      <alignment horizontal="center" vertical="center" wrapText="1"/>
    </xf>
    <xf numFmtId="0" fontId="7" fillId="0" borderId="35" xfId="66" applyFont="1" applyBorder="1" applyAlignment="1">
      <alignment horizontal="center" vertical="center" wrapText="1"/>
    </xf>
    <xf numFmtId="0" fontId="19" fillId="0" borderId="35" xfId="66" applyFont="1" applyBorder="1" applyAlignment="1">
      <alignment horizontal="center" vertical="center" wrapText="1"/>
    </xf>
    <xf numFmtId="0" fontId="19" fillId="0" borderId="24" xfId="66" applyFont="1" applyFill="1" applyBorder="1" applyAlignment="1">
      <alignment horizontal="center" vertical="center" wrapText="1"/>
    </xf>
    <xf numFmtId="0" fontId="19" fillId="0" borderId="25" xfId="66" applyFont="1" applyFill="1" applyBorder="1" applyAlignment="1">
      <alignment horizontal="center" vertical="center" wrapText="1"/>
    </xf>
    <xf numFmtId="0" fontId="64" fillId="0" borderId="0" xfId="64" applyFill="1"/>
    <xf numFmtId="0" fontId="65" fillId="0" borderId="0" xfId="0" applyFont="1"/>
    <xf numFmtId="0" fontId="19" fillId="0" borderId="14" xfId="0" applyFont="1" applyFill="1" applyBorder="1" applyAlignment="1">
      <alignment horizontal="left" vertical="center" wrapText="1"/>
    </xf>
    <xf numFmtId="10" fontId="19" fillId="0" borderId="13" xfId="0" applyNumberFormat="1" applyFont="1" applyBorder="1" applyAlignment="1">
      <alignment horizontal="right" vertical="center"/>
    </xf>
    <xf numFmtId="10" fontId="19" fillId="0" borderId="13" xfId="0" applyNumberFormat="1" applyFont="1" applyFill="1" applyBorder="1" applyAlignment="1">
      <alignment horizontal="right" vertical="center"/>
    </xf>
    <xf numFmtId="0" fontId="65" fillId="0" borderId="0" xfId="0" applyFont="1" applyAlignment="1">
      <alignment vertical="center"/>
    </xf>
    <xf numFmtId="0" fontId="7" fillId="0" borderId="0" xfId="62" applyFont="1" applyFill="1" applyBorder="1" applyAlignment="1">
      <alignment vertical="center" wrapText="1"/>
    </xf>
    <xf numFmtId="0" fontId="28" fillId="0" borderId="0" xfId="0" applyFont="1" applyFill="1" applyBorder="1"/>
    <xf numFmtId="165" fontId="19" fillId="0" borderId="19" xfId="0" applyNumberFormat="1" applyFont="1" applyFill="1" applyBorder="1" applyAlignment="1">
      <alignment vertical="center"/>
    </xf>
    <xf numFmtId="0" fontId="61" fillId="0" borderId="0" xfId="59" applyFont="1"/>
    <xf numFmtId="10" fontId="5" fillId="0" borderId="0" xfId="62" applyNumberFormat="1"/>
    <xf numFmtId="0" fontId="20" fillId="0" borderId="0" xfId="62" applyFont="1"/>
    <xf numFmtId="0" fontId="65" fillId="0" borderId="17" xfId="62" applyFont="1" applyBorder="1" applyAlignment="1">
      <alignment vertical="center"/>
    </xf>
    <xf numFmtId="0" fontId="7" fillId="0" borderId="0" xfId="62" applyFont="1" applyFill="1" applyBorder="1" applyAlignment="1">
      <alignment horizontal="right" vertical="center" wrapText="1"/>
    </xf>
    <xf numFmtId="0" fontId="6" fillId="0" borderId="26" xfId="66" applyFont="1" applyBorder="1" applyAlignment="1">
      <alignment horizontal="center" vertical="center" wrapText="1"/>
    </xf>
    <xf numFmtId="0" fontId="10" fillId="0" borderId="26" xfId="66" applyBorder="1" applyAlignment="1">
      <alignment horizontal="center" vertical="center"/>
    </xf>
    <xf numFmtId="0" fontId="10" fillId="0" borderId="27" xfId="66" applyBorder="1" applyAlignment="1">
      <alignment horizontal="center" vertical="center"/>
    </xf>
    <xf numFmtId="0" fontId="7" fillId="0" borderId="29" xfId="66" applyFont="1" applyBorder="1" applyAlignment="1">
      <alignment horizontal="center" vertical="center" wrapText="1"/>
    </xf>
    <xf numFmtId="168" fontId="5" fillId="0" borderId="0" xfId="59" applyNumberFormat="1"/>
    <xf numFmtId="169" fontId="5" fillId="0" borderId="0" xfId="59" applyNumberFormat="1"/>
    <xf numFmtId="0" fontId="13" fillId="0" borderId="0" xfId="62" applyFont="1" applyAlignment="1">
      <alignment vertical="center"/>
    </xf>
    <xf numFmtId="0" fontId="18" fillId="0" borderId="0" xfId="59" applyFont="1"/>
    <xf numFmtId="0" fontId="7" fillId="32" borderId="17" xfId="62" applyFont="1" applyFill="1" applyBorder="1" applyAlignment="1">
      <alignment vertical="center" wrapText="1"/>
    </xf>
    <xf numFmtId="0" fontId="7" fillId="33" borderId="17" xfId="62" applyFont="1" applyFill="1" applyBorder="1" applyAlignment="1">
      <alignment vertical="center" wrapText="1"/>
    </xf>
    <xf numFmtId="0" fontId="18" fillId="0" borderId="0" xfId="62" applyFont="1"/>
    <xf numFmtId="0" fontId="9" fillId="0" borderId="0" xfId="62" applyFont="1" applyFill="1" applyAlignment="1">
      <alignment vertical="center"/>
    </xf>
    <xf numFmtId="0" fontId="35" fillId="0" borderId="17" xfId="59" applyFont="1" applyBorder="1" applyAlignment="1">
      <alignment vertical="center"/>
    </xf>
    <xf numFmtId="0" fontId="67" fillId="0" borderId="17" xfId="62" applyFont="1" applyBorder="1" applyAlignment="1">
      <alignment horizontal="right" vertical="center"/>
    </xf>
    <xf numFmtId="0" fontId="67" fillId="0" borderId="32" xfId="62" applyFont="1" applyBorder="1" applyAlignment="1">
      <alignment horizontal="right" vertical="center"/>
    </xf>
    <xf numFmtId="0" fontId="35" fillId="0" borderId="14" xfId="59" applyFont="1" applyBorder="1" applyAlignment="1">
      <alignment vertical="center"/>
    </xf>
    <xf numFmtId="0" fontId="21" fillId="0" borderId="32" xfId="62" applyFont="1" applyBorder="1" applyAlignment="1">
      <alignment vertical="center"/>
    </xf>
    <xf numFmtId="0" fontId="6" fillId="0" borderId="0" xfId="59" applyFont="1" applyBorder="1"/>
    <xf numFmtId="0" fontId="6" fillId="0" borderId="0" xfId="59" applyFont="1"/>
    <xf numFmtId="0" fontId="18" fillId="0" borderId="0" xfId="59" applyFont="1" applyBorder="1"/>
    <xf numFmtId="10" fontId="6" fillId="0" borderId="0" xfId="59" applyNumberFormat="1" applyFont="1" applyBorder="1"/>
    <xf numFmtId="0" fontId="21" fillId="0" borderId="32" xfId="62" applyFont="1" applyBorder="1" applyAlignment="1">
      <alignment horizontal="left" vertical="center"/>
    </xf>
    <xf numFmtId="49" fontId="13" fillId="0" borderId="30" xfId="59" applyNumberFormat="1" applyFont="1" applyFill="1" applyBorder="1" applyAlignment="1">
      <alignment horizontal="center" vertical="center" wrapText="1"/>
    </xf>
    <xf numFmtId="0" fontId="5" fillId="0" borderId="32" xfId="62" applyFont="1" applyBorder="1" applyAlignment="1">
      <alignment vertical="center"/>
    </xf>
    <xf numFmtId="0" fontId="5" fillId="0" borderId="32" xfId="62" applyFont="1" applyBorder="1" applyAlignment="1">
      <alignment horizontal="right" vertical="center"/>
    </xf>
    <xf numFmtId="0" fontId="24" fillId="0" borderId="46" xfId="62" applyFont="1" applyBorder="1" applyAlignment="1">
      <alignment vertical="center"/>
    </xf>
    <xf numFmtId="0" fontId="65" fillId="0" borderId="0" xfId="62" applyFont="1" applyFill="1" applyBorder="1"/>
    <xf numFmtId="165" fontId="65" fillId="0" borderId="0" xfId="72" applyNumberFormat="1" applyFont="1" applyFill="1" applyBorder="1"/>
    <xf numFmtId="0" fontId="70" fillId="0" borderId="0" xfId="62" applyFont="1"/>
    <xf numFmtId="10" fontId="65" fillId="0" borderId="0" xfId="72" applyNumberFormat="1" applyFont="1" applyFill="1" applyBorder="1"/>
    <xf numFmtId="165" fontId="22" fillId="0" borderId="0" xfId="62" applyNumberFormat="1" applyFont="1" applyFill="1" applyBorder="1"/>
    <xf numFmtId="0" fontId="18" fillId="0" borderId="17" xfId="62" applyFont="1" applyBorder="1" applyAlignment="1">
      <alignment vertical="center"/>
    </xf>
    <xf numFmtId="0" fontId="5" fillId="0" borderId="17" xfId="62" applyFont="1" applyBorder="1" applyAlignment="1">
      <alignment horizontal="right" vertical="center"/>
    </xf>
    <xf numFmtId="14" fontId="7" fillId="0" borderId="16" xfId="66" applyNumberFormat="1" applyFont="1" applyBorder="1" applyAlignment="1">
      <alignment horizontal="center" vertical="center" wrapText="1"/>
    </xf>
    <xf numFmtId="0" fontId="10" fillId="0" borderId="18" xfId="66" applyFont="1" applyBorder="1" applyAlignment="1">
      <alignment horizontal="center" vertical="center"/>
    </xf>
    <xf numFmtId="0" fontId="10" fillId="0" borderId="19" xfId="66" applyFont="1" applyBorder="1" applyAlignment="1">
      <alignment horizontal="center" vertical="center"/>
    </xf>
    <xf numFmtId="0" fontId="8" fillId="0" borderId="15" xfId="66" applyFont="1" applyBorder="1" applyAlignment="1">
      <alignment horizontal="center" vertical="center" wrapText="1"/>
    </xf>
    <xf numFmtId="4" fontId="14" fillId="0" borderId="25" xfId="59" applyNumberFormat="1" applyFont="1" applyFill="1" applyBorder="1" applyAlignment="1">
      <alignment vertical="center"/>
    </xf>
    <xf numFmtId="4" fontId="14" fillId="0" borderId="19" xfId="59" applyNumberFormat="1" applyFont="1" applyFill="1" applyBorder="1" applyAlignment="1">
      <alignment vertical="center"/>
    </xf>
    <xf numFmtId="4" fontId="35" fillId="0" borderId="19" xfId="59" applyNumberFormat="1" applyFont="1" applyFill="1" applyBorder="1" applyAlignment="1">
      <alignment vertical="center"/>
    </xf>
    <xf numFmtId="4" fontId="13" fillId="0" borderId="13" xfId="59" applyNumberFormat="1" applyFont="1" applyFill="1" applyBorder="1" applyAlignment="1">
      <alignment vertical="center"/>
    </xf>
    <xf numFmtId="10" fontId="14" fillId="0" borderId="27" xfId="74" applyNumberFormat="1" applyFont="1" applyFill="1" applyBorder="1" applyAlignment="1">
      <alignment vertical="center"/>
    </xf>
    <xf numFmtId="3" fontId="5" fillId="0" borderId="0" xfId="62" applyNumberFormat="1"/>
    <xf numFmtId="3" fontId="25" fillId="0" borderId="23" xfId="62" applyNumberFormat="1" applyFont="1" applyFill="1" applyBorder="1" applyAlignment="1" applyProtection="1"/>
    <xf numFmtId="3" fontId="8" fillId="0" borderId="13" xfId="62" applyNumberFormat="1" applyFont="1" applyFill="1" applyBorder="1" applyAlignment="1" applyProtection="1"/>
    <xf numFmtId="3" fontId="19" fillId="0" borderId="18" xfId="62" applyNumberFormat="1" applyFont="1" applyFill="1" applyBorder="1" applyAlignment="1" applyProtection="1"/>
    <xf numFmtId="10" fontId="19" fillId="0" borderId="18" xfId="62" applyNumberFormat="1" applyFont="1" applyFill="1" applyBorder="1" applyAlignment="1" applyProtection="1"/>
    <xf numFmtId="10" fontId="19" fillId="0" borderId="19" xfId="62" applyNumberFormat="1" applyFont="1" applyFill="1" applyBorder="1" applyAlignment="1" applyProtection="1"/>
    <xf numFmtId="3" fontId="19" fillId="0" borderId="19" xfId="62" applyNumberFormat="1" applyFont="1" applyFill="1" applyBorder="1" applyAlignment="1" applyProtection="1"/>
    <xf numFmtId="10" fontId="3" fillId="0" borderId="0" xfId="62" applyNumberFormat="1" applyFont="1" applyFill="1" applyBorder="1" applyAlignment="1">
      <alignment horizontal="right" vertical="center" wrapText="1"/>
    </xf>
    <xf numFmtId="0" fontId="3" fillId="0" borderId="17" xfId="62" applyFont="1" applyFill="1" applyBorder="1" applyAlignment="1">
      <alignment vertical="center" wrapText="1"/>
    </xf>
    <xf numFmtId="0" fontId="3" fillId="0" borderId="18" xfId="62" applyFont="1" applyFill="1" applyBorder="1" applyAlignment="1">
      <alignment horizontal="right" vertical="center" wrapText="1"/>
    </xf>
    <xf numFmtId="10" fontId="3" fillId="0" borderId="19" xfId="62" applyNumberFormat="1" applyFont="1" applyFill="1" applyBorder="1" applyAlignment="1">
      <alignment horizontal="right" vertical="center" wrapText="1"/>
    </xf>
    <xf numFmtId="0" fontId="3" fillId="0" borderId="0" xfId="62" applyFont="1" applyFill="1" applyBorder="1" applyAlignment="1">
      <alignment vertical="center" wrapText="1"/>
    </xf>
    <xf numFmtId="0" fontId="18" fillId="0" borderId="0" xfId="59" applyFont="1" applyBorder="1" applyAlignment="1">
      <alignment vertical="center" wrapText="1"/>
    </xf>
    <xf numFmtId="10" fontId="14" fillId="0" borderId="27" xfId="74" applyNumberFormat="1" applyFont="1" applyFill="1" applyBorder="1" applyAlignment="1">
      <alignment horizontal="right" vertical="center"/>
    </xf>
    <xf numFmtId="10" fontId="35" fillId="0" borderId="36" xfId="74" applyNumberFormat="1" applyFont="1" applyFill="1" applyBorder="1" applyAlignment="1">
      <alignment horizontal="right" vertical="center"/>
    </xf>
    <xf numFmtId="0" fontId="14" fillId="0" borderId="20" xfId="59" applyFont="1" applyBorder="1" applyAlignment="1">
      <alignment vertical="center"/>
    </xf>
    <xf numFmtId="0" fontId="29" fillId="0" borderId="54" xfId="59" applyFont="1" applyFill="1" applyBorder="1" applyAlignment="1"/>
    <xf numFmtId="0" fontId="6" fillId="0" borderId="0" xfId="62" applyFont="1" applyFill="1" applyAlignment="1">
      <alignment horizontal="center" vertical="center" wrapText="1"/>
    </xf>
    <xf numFmtId="0" fontId="3" fillId="0" borderId="20" xfId="0" applyFont="1" applyFill="1" applyBorder="1" applyAlignment="1">
      <alignment horizontal="left" vertical="center" wrapText="1"/>
    </xf>
    <xf numFmtId="0" fontId="3" fillId="0" borderId="17" xfId="0" applyFont="1" applyFill="1" applyBorder="1" applyAlignment="1">
      <alignment horizontal="left" vertical="center" wrapText="1"/>
    </xf>
    <xf numFmtId="165" fontId="3" fillId="0" borderId="19" xfId="0" applyNumberFormat="1" applyFont="1" applyFill="1" applyBorder="1" applyAlignment="1">
      <alignment vertical="center"/>
    </xf>
    <xf numFmtId="165" fontId="3" fillId="0" borderId="19" xfId="71" applyNumberFormat="1" applyFont="1" applyFill="1" applyBorder="1" applyAlignment="1">
      <alignment horizontal="right" vertical="center"/>
    </xf>
    <xf numFmtId="165" fontId="3" fillId="0" borderId="19" xfId="0" applyNumberFormat="1" applyFont="1" applyFill="1" applyBorder="1" applyAlignment="1">
      <alignment horizontal="right" vertical="center"/>
    </xf>
    <xf numFmtId="10" fontId="3" fillId="0" borderId="24" xfId="62" applyNumberFormat="1" applyFont="1" applyFill="1" applyBorder="1" applyAlignment="1" applyProtection="1"/>
    <xf numFmtId="10" fontId="3" fillId="0" borderId="25" xfId="62" applyNumberFormat="1" applyFont="1" applyFill="1" applyBorder="1" applyAlignment="1" applyProtection="1"/>
    <xf numFmtId="10" fontId="3" fillId="0" borderId="18" xfId="62" applyNumberFormat="1" applyFont="1" applyFill="1" applyBorder="1" applyAlignment="1" applyProtection="1"/>
    <xf numFmtId="10" fontId="3" fillId="0" borderId="19" xfId="62" applyNumberFormat="1" applyFont="1" applyFill="1" applyBorder="1" applyAlignment="1" applyProtection="1"/>
    <xf numFmtId="10" fontId="3" fillId="0" borderId="35" xfId="62" applyNumberFormat="1" applyFont="1" applyFill="1" applyBorder="1" applyAlignment="1" applyProtection="1"/>
    <xf numFmtId="10" fontId="3" fillId="0" borderId="37" xfId="62" applyNumberFormat="1" applyFont="1" applyFill="1" applyBorder="1" applyAlignment="1" applyProtection="1"/>
    <xf numFmtId="10" fontId="3" fillId="0" borderId="26" xfId="62" applyNumberFormat="1" applyFont="1" applyFill="1" applyBorder="1" applyAlignment="1" applyProtection="1"/>
    <xf numFmtId="10" fontId="3" fillId="0" borderId="27" xfId="62" applyNumberFormat="1" applyFont="1" applyFill="1" applyBorder="1" applyAlignment="1" applyProtection="1"/>
    <xf numFmtId="3" fontId="3" fillId="0" borderId="24" xfId="62" applyNumberFormat="1" applyFont="1" applyFill="1" applyBorder="1" applyAlignment="1" applyProtection="1"/>
    <xf numFmtId="3" fontId="3" fillId="0" borderId="18" xfId="62" applyNumberFormat="1" applyFont="1" applyFill="1" applyBorder="1" applyAlignment="1" applyProtection="1"/>
    <xf numFmtId="3" fontId="3" fillId="0" borderId="35" xfId="62" applyNumberFormat="1" applyFont="1" applyFill="1" applyBorder="1" applyAlignment="1" applyProtection="1"/>
    <xf numFmtId="3" fontId="3" fillId="0" borderId="26" xfId="62" applyNumberFormat="1" applyFont="1" applyFill="1" applyBorder="1" applyAlignment="1" applyProtection="1"/>
    <xf numFmtId="3" fontId="3" fillId="0" borderId="25" xfId="62" applyNumberFormat="1" applyFont="1" applyFill="1" applyBorder="1" applyAlignment="1" applyProtection="1"/>
    <xf numFmtId="3" fontId="3" fillId="0" borderId="19" xfId="62" applyNumberFormat="1" applyFont="1" applyFill="1" applyBorder="1" applyAlignment="1" applyProtection="1"/>
    <xf numFmtId="3" fontId="3" fillId="0" borderId="37" xfId="62" applyNumberFormat="1" applyFont="1" applyFill="1" applyBorder="1" applyAlignment="1" applyProtection="1"/>
    <xf numFmtId="3" fontId="3" fillId="0" borderId="27" xfId="62" applyNumberFormat="1" applyFont="1" applyFill="1" applyBorder="1" applyAlignment="1" applyProtection="1"/>
    <xf numFmtId="4" fontId="65" fillId="0" borderId="25" xfId="59" applyNumberFormat="1" applyFont="1" applyFill="1" applyBorder="1" applyAlignment="1">
      <alignment vertical="center"/>
    </xf>
    <xf numFmtId="10" fontId="65" fillId="0" borderId="25" xfId="74" applyNumberFormat="1" applyFont="1" applyFill="1" applyBorder="1" applyAlignment="1">
      <alignment vertical="center"/>
    </xf>
    <xf numFmtId="4" fontId="65" fillId="0" borderId="19" xfId="59" applyNumberFormat="1" applyFont="1" applyFill="1" applyBorder="1" applyAlignment="1">
      <alignment vertical="center"/>
    </xf>
    <xf numFmtId="10" fontId="65" fillId="0" borderId="27" xfId="74" applyNumberFormat="1" applyFont="1" applyFill="1" applyBorder="1" applyAlignment="1">
      <alignment vertical="center"/>
    </xf>
    <xf numFmtId="10" fontId="67" fillId="0" borderId="27" xfId="74" applyNumberFormat="1" applyFont="1" applyFill="1" applyBorder="1" applyAlignment="1">
      <alignment vertical="center"/>
    </xf>
    <xf numFmtId="4" fontId="21" fillId="0" borderId="19" xfId="59" applyNumberFormat="1" applyFont="1" applyFill="1" applyBorder="1" applyAlignment="1">
      <alignment vertical="center"/>
    </xf>
    <xf numFmtId="10" fontId="21" fillId="0" borderId="27" xfId="74" applyNumberFormat="1" applyFont="1" applyFill="1" applyBorder="1" applyAlignment="1">
      <alignment vertical="center"/>
    </xf>
    <xf numFmtId="10" fontId="65" fillId="0" borderId="26" xfId="74" applyNumberFormat="1" applyFont="1" applyFill="1" applyBorder="1" applyAlignment="1">
      <alignment vertical="center"/>
    </xf>
    <xf numFmtId="4" fontId="63" fillId="0" borderId="13" xfId="59" applyNumberFormat="1" applyFont="1" applyFill="1" applyBorder="1" applyAlignment="1">
      <alignment vertical="center"/>
    </xf>
    <xf numFmtId="10" fontId="63" fillId="0" borderId="50" xfId="74" applyNumberFormat="1" applyFont="1" applyFill="1" applyBorder="1" applyAlignment="1">
      <alignment vertical="center"/>
    </xf>
    <xf numFmtId="10" fontId="63" fillId="0" borderId="36" xfId="74" applyNumberFormat="1" applyFont="1" applyFill="1" applyBorder="1" applyAlignment="1">
      <alignment vertical="center"/>
    </xf>
    <xf numFmtId="10" fontId="65" fillId="0" borderId="27" xfId="72" applyNumberFormat="1" applyFont="1" applyBorder="1" applyAlignment="1">
      <alignment horizontal="center" vertical="center"/>
    </xf>
    <xf numFmtId="10" fontId="67" fillId="0" borderId="27" xfId="72" applyNumberFormat="1" applyFont="1" applyBorder="1" applyAlignment="1">
      <alignment horizontal="center" vertical="center"/>
    </xf>
    <xf numFmtId="10" fontId="21" fillId="0" borderId="27" xfId="72" applyNumberFormat="1" applyFont="1" applyBorder="1" applyAlignment="1">
      <alignment horizontal="center" vertical="center"/>
    </xf>
    <xf numFmtId="10" fontId="63" fillId="0" borderId="36" xfId="72" applyNumberFormat="1" applyFont="1" applyBorder="1" applyAlignment="1">
      <alignment horizontal="center" vertical="center"/>
    </xf>
    <xf numFmtId="10" fontId="65" fillId="0" borderId="0" xfId="74" applyNumberFormat="1" applyFont="1" applyBorder="1" applyAlignment="1">
      <alignment horizontal="center" vertical="center"/>
    </xf>
    <xf numFmtId="10" fontId="67" fillId="0" borderId="0" xfId="74" applyNumberFormat="1" applyFont="1" applyBorder="1" applyAlignment="1">
      <alignment horizontal="center" vertical="center"/>
    </xf>
    <xf numFmtId="10" fontId="21" fillId="0" borderId="0" xfId="74" applyNumberFormat="1" applyFont="1" applyBorder="1" applyAlignment="1">
      <alignment horizontal="center" vertical="center"/>
    </xf>
    <xf numFmtId="10" fontId="21" fillId="0" borderId="36" xfId="74" applyNumberFormat="1" applyFont="1" applyBorder="1" applyAlignment="1">
      <alignment horizontal="center" vertical="center"/>
    </xf>
    <xf numFmtId="10" fontId="3" fillId="0" borderId="0" xfId="62" applyNumberFormat="1" applyFont="1" applyFill="1" applyBorder="1"/>
    <xf numFmtId="165" fontId="3" fillId="0" borderId="0" xfId="62" applyNumberFormat="1" applyFont="1" applyFill="1" applyBorder="1"/>
    <xf numFmtId="0" fontId="67" fillId="0" borderId="0" xfId="62" applyFont="1" applyFill="1" applyBorder="1"/>
    <xf numFmtId="165" fontId="67" fillId="0" borderId="0" xfId="62" applyNumberFormat="1" applyFont="1" applyFill="1" applyBorder="1"/>
    <xf numFmtId="0" fontId="3" fillId="0" borderId="0" xfId="62" applyFont="1"/>
    <xf numFmtId="4" fontId="5" fillId="0" borderId="0" xfId="59" applyNumberFormat="1"/>
    <xf numFmtId="0" fontId="6" fillId="0" borderId="40" xfId="64" applyFont="1" applyFill="1" applyBorder="1" applyAlignment="1">
      <alignment horizontal="center" vertical="center"/>
    </xf>
    <xf numFmtId="0" fontId="6" fillId="0" borderId="41" xfId="64" applyFont="1" applyFill="1" applyBorder="1" applyAlignment="1">
      <alignment horizontal="center" vertical="center"/>
    </xf>
    <xf numFmtId="0" fontId="6" fillId="0" borderId="12" xfId="64" applyFont="1" applyFill="1" applyBorder="1" applyAlignment="1">
      <alignment horizontal="center" vertical="center"/>
    </xf>
    <xf numFmtId="0" fontId="6" fillId="0" borderId="13" xfId="64" applyFont="1" applyFill="1" applyBorder="1" applyAlignment="1">
      <alignment horizontal="center" vertical="center"/>
    </xf>
    <xf numFmtId="0" fontId="24" fillId="0" borderId="42" xfId="64" applyFont="1" applyFill="1" applyBorder="1" applyAlignment="1">
      <alignment horizontal="left" vertical="center" wrapText="1"/>
    </xf>
    <xf numFmtId="0" fontId="5" fillId="0" borderId="43" xfId="64" applyFont="1" applyFill="1" applyBorder="1" applyAlignment="1">
      <alignment horizontal="left" vertical="center" wrapText="1"/>
    </xf>
    <xf numFmtId="2" fontId="3" fillId="0" borderId="38" xfId="0" applyNumberFormat="1" applyFont="1" applyBorder="1" applyAlignment="1">
      <alignment horizontal="right" vertical="center"/>
    </xf>
    <xf numFmtId="2" fontId="3" fillId="0" borderId="39" xfId="0" applyNumberFormat="1" applyFont="1" applyBorder="1" applyAlignment="1">
      <alignment horizontal="right" vertical="center"/>
    </xf>
    <xf numFmtId="0" fontId="24" fillId="0" borderId="43" xfId="64" applyFont="1" applyFill="1" applyBorder="1" applyAlignment="1">
      <alignment horizontal="left" vertical="center" wrapText="1"/>
    </xf>
    <xf numFmtId="10" fontId="3" fillId="0" borderId="43" xfId="64" applyNumberFormat="1" applyFont="1" applyFill="1" applyBorder="1" applyAlignment="1">
      <alignment horizontal="left" vertical="center" wrapText="1"/>
    </xf>
    <xf numFmtId="0" fontId="3" fillId="0" borderId="43" xfId="64" applyFont="1" applyFill="1" applyBorder="1" applyAlignment="1">
      <alignment horizontal="left" vertical="center" wrapText="1"/>
    </xf>
    <xf numFmtId="0" fontId="25" fillId="0" borderId="43" xfId="64" applyFont="1" applyFill="1" applyBorder="1" applyAlignment="1">
      <alignment horizontal="left" vertical="center" wrapText="1"/>
    </xf>
    <xf numFmtId="0" fontId="5" fillId="0" borderId="44" xfId="64" applyFont="1" applyFill="1" applyBorder="1" applyAlignment="1">
      <alignment horizontal="left" vertical="center" wrapText="1"/>
    </xf>
    <xf numFmtId="0" fontId="8" fillId="0" borderId="45" xfId="64" applyFont="1" applyFill="1" applyBorder="1" applyAlignment="1">
      <alignment horizontal="left" vertical="center" wrapText="1"/>
    </xf>
    <xf numFmtId="0" fontId="3" fillId="32" borderId="17" xfId="62" applyFont="1" applyFill="1" applyBorder="1" applyAlignment="1">
      <alignment vertical="center" wrapText="1"/>
    </xf>
    <xf numFmtId="0" fontId="3" fillId="33" borderId="17" xfId="62" applyFont="1" applyFill="1" applyBorder="1" applyAlignment="1">
      <alignment vertical="center" wrapText="1"/>
    </xf>
    <xf numFmtId="0" fontId="7" fillId="39" borderId="17" xfId="62" applyFont="1" applyFill="1" applyBorder="1" applyAlignment="1">
      <alignment vertical="center" wrapText="1"/>
    </xf>
    <xf numFmtId="10" fontId="5" fillId="0" borderId="0" xfId="62" applyNumberFormat="1" applyFont="1"/>
    <xf numFmtId="0" fontId="19" fillId="35" borderId="17" xfId="62" applyFont="1" applyFill="1" applyBorder="1" applyAlignment="1">
      <alignment vertical="center" wrapText="1"/>
    </xf>
    <xf numFmtId="0" fontId="19" fillId="0" borderId="0" xfId="62" applyFont="1" applyFill="1" applyBorder="1" applyAlignment="1">
      <alignment horizontal="right" vertical="center" wrapText="1"/>
    </xf>
    <xf numFmtId="10" fontId="19" fillId="0" borderId="0" xfId="62" applyNumberFormat="1" applyFont="1" applyFill="1" applyBorder="1" applyAlignment="1">
      <alignment horizontal="right" vertical="center" wrapText="1"/>
    </xf>
    <xf numFmtId="10" fontId="19" fillId="0" borderId="19" xfId="62" applyNumberFormat="1" applyFont="1" applyFill="1" applyBorder="1" applyAlignment="1">
      <alignment horizontal="right" vertical="center" wrapText="1"/>
    </xf>
    <xf numFmtId="0" fontId="19" fillId="36" borderId="17" xfId="62" applyFont="1" applyFill="1" applyBorder="1" applyAlignment="1">
      <alignment vertical="center" wrapText="1"/>
    </xf>
    <xf numFmtId="0" fontId="18" fillId="0" borderId="0" xfId="62" applyFont="1" applyFill="1"/>
    <xf numFmtId="0" fontId="19" fillId="34" borderId="17" xfId="62" applyFont="1" applyFill="1" applyBorder="1" applyAlignment="1">
      <alignment vertical="center" wrapText="1"/>
    </xf>
    <xf numFmtId="0" fontId="19" fillId="0" borderId="18" xfId="62" applyFont="1" applyFill="1" applyBorder="1" applyAlignment="1">
      <alignment horizontal="right" vertical="center" wrapText="1"/>
    </xf>
    <xf numFmtId="0" fontId="19" fillId="33" borderId="17" xfId="62" applyFont="1" applyFill="1" applyBorder="1" applyAlignment="1">
      <alignment vertical="center" wrapText="1"/>
    </xf>
    <xf numFmtId="0" fontId="19" fillId="32" borderId="17" xfId="62" applyFont="1" applyFill="1" applyBorder="1" applyAlignment="1">
      <alignment vertical="center" wrapText="1"/>
    </xf>
    <xf numFmtId="0" fontId="25" fillId="0" borderId="25" xfId="66" applyFont="1" applyBorder="1" applyAlignment="1">
      <alignment horizontal="center" vertical="center" wrapText="1"/>
    </xf>
    <xf numFmtId="165" fontId="25" fillId="0" borderId="23" xfId="66" applyNumberFormat="1" applyFont="1" applyBorder="1" applyAlignment="1">
      <alignment horizontal="center" vertical="center" wrapText="1"/>
    </xf>
    <xf numFmtId="1" fontId="25" fillId="0" borderId="33" xfId="66" applyNumberFormat="1" applyFont="1" applyBorder="1" applyAlignment="1">
      <alignment horizontal="center" vertical="center" wrapText="1"/>
    </xf>
    <xf numFmtId="165" fontId="25" fillId="0" borderId="12" xfId="66" applyNumberFormat="1" applyFont="1" applyBorder="1" applyAlignment="1">
      <alignment horizontal="center" vertical="center" wrapText="1"/>
    </xf>
    <xf numFmtId="0" fontId="25" fillId="0" borderId="25" xfId="66" applyFont="1" applyFill="1" applyBorder="1" applyAlignment="1">
      <alignment horizontal="center" vertical="center" wrapText="1"/>
    </xf>
    <xf numFmtId="165" fontId="25" fillId="0" borderId="23" xfId="66" applyNumberFormat="1" applyFont="1" applyFill="1" applyBorder="1" applyAlignment="1">
      <alignment horizontal="center" vertical="center" wrapText="1"/>
    </xf>
    <xf numFmtId="165" fontId="19" fillId="0" borderId="22" xfId="66" applyNumberFormat="1" applyFont="1" applyFill="1" applyBorder="1" applyAlignment="1">
      <alignment horizontal="center" vertical="center" wrapText="1"/>
    </xf>
    <xf numFmtId="165" fontId="19" fillId="0" borderId="23" xfId="66" applyNumberFormat="1" applyFont="1" applyFill="1" applyBorder="1" applyAlignment="1">
      <alignment horizontal="center" vertical="center" wrapText="1"/>
    </xf>
    <xf numFmtId="1" fontId="25" fillId="0" borderId="33" xfId="66" applyNumberFormat="1" applyFont="1" applyFill="1" applyBorder="1" applyAlignment="1">
      <alignment horizontal="center" vertical="center" wrapText="1"/>
    </xf>
    <xf numFmtId="1" fontId="19" fillId="0" borderId="26" xfId="66" applyNumberFormat="1" applyFont="1" applyFill="1" applyBorder="1" applyAlignment="1">
      <alignment horizontal="center" vertical="center" wrapText="1"/>
    </xf>
    <xf numFmtId="1" fontId="19" fillId="0" borderId="33" xfId="66" applyNumberFormat="1" applyFont="1" applyFill="1" applyBorder="1" applyAlignment="1">
      <alignment horizontal="center" vertical="center" wrapText="1"/>
    </xf>
    <xf numFmtId="1" fontId="19" fillId="0" borderId="34" xfId="66" applyNumberFormat="1" applyFont="1" applyFill="1" applyBorder="1" applyAlignment="1">
      <alignment horizontal="center" vertical="center" wrapText="1"/>
    </xf>
    <xf numFmtId="165" fontId="25" fillId="0" borderId="12" xfId="66" applyNumberFormat="1" applyFont="1" applyFill="1" applyBorder="1" applyAlignment="1">
      <alignment horizontal="center" vertical="center" wrapText="1"/>
    </xf>
    <xf numFmtId="165" fontId="19" fillId="0" borderId="12" xfId="66" applyNumberFormat="1" applyFont="1" applyFill="1" applyBorder="1" applyAlignment="1">
      <alignment horizontal="center" vertical="center" wrapText="1"/>
    </xf>
    <xf numFmtId="165" fontId="19" fillId="0" borderId="13" xfId="66" applyNumberFormat="1" applyFont="1" applyFill="1" applyBorder="1" applyAlignment="1">
      <alignment horizontal="center" vertical="center" wrapText="1"/>
    </xf>
    <xf numFmtId="165" fontId="19" fillId="0" borderId="19" xfId="0" applyNumberFormat="1" applyFont="1" applyFill="1" applyBorder="1" applyAlignment="1">
      <alignment horizontal="right" vertical="center"/>
    </xf>
    <xf numFmtId="165" fontId="3" fillId="0" borderId="25" xfId="0" applyNumberFormat="1" applyFont="1" applyFill="1" applyBorder="1" applyAlignment="1">
      <alignment vertical="center"/>
    </xf>
    <xf numFmtId="0" fontId="8" fillId="0" borderId="30" xfId="59" applyFont="1" applyFill="1" applyBorder="1" applyAlignment="1">
      <alignment horizontal="center" vertical="center" wrapText="1"/>
    </xf>
    <xf numFmtId="14" fontId="7" fillId="0" borderId="17" xfId="66" applyNumberFormat="1" applyFont="1" applyBorder="1" applyAlignment="1">
      <alignment horizontal="right" vertical="center" wrapText="1"/>
    </xf>
    <xf numFmtId="0" fontId="5" fillId="0" borderId="18" xfId="45" applyBorder="1" applyAlignment="1">
      <alignment horizontal="center" vertical="center"/>
    </xf>
    <xf numFmtId="0" fontId="5" fillId="0" borderId="18" xfId="45" applyFont="1" applyBorder="1" applyAlignment="1">
      <alignment horizontal="center" vertical="center"/>
    </xf>
    <xf numFmtId="0" fontId="6" fillId="0" borderId="18" xfId="45" applyFont="1" applyBorder="1" applyAlignment="1">
      <alignment horizontal="center" vertical="center"/>
    </xf>
    <xf numFmtId="0" fontId="6" fillId="0" borderId="19" xfId="45" applyFont="1" applyBorder="1" applyAlignment="1">
      <alignment horizontal="center" vertical="center"/>
    </xf>
    <xf numFmtId="14" fontId="7" fillId="0" borderId="60" xfId="66" applyNumberFormat="1" applyFont="1" applyBorder="1" applyAlignment="1">
      <alignment horizontal="center" vertical="center" wrapText="1"/>
    </xf>
    <xf numFmtId="0" fontId="6" fillId="0" borderId="61" xfId="45" applyFont="1" applyBorder="1" applyAlignment="1">
      <alignment horizontal="center" vertical="center"/>
    </xf>
    <xf numFmtId="0" fontId="5" fillId="0" borderId="61" xfId="45" applyBorder="1" applyAlignment="1">
      <alignment horizontal="center" vertical="center"/>
    </xf>
    <xf numFmtId="0" fontId="5" fillId="0" borderId="61" xfId="45" applyFont="1" applyBorder="1" applyAlignment="1">
      <alignment horizontal="center" vertical="center"/>
    </xf>
    <xf numFmtId="0" fontId="6" fillId="0" borderId="62" xfId="45" applyFont="1" applyBorder="1" applyAlignment="1">
      <alignment horizontal="center" vertical="center"/>
    </xf>
    <xf numFmtId="0" fontId="8" fillId="0" borderId="65" xfId="66" applyFont="1" applyBorder="1" applyAlignment="1">
      <alignment horizontal="center" vertical="center" wrapText="1"/>
    </xf>
    <xf numFmtId="0" fontId="7" fillId="0" borderId="64" xfId="66" applyFont="1" applyFill="1" applyBorder="1" applyAlignment="1">
      <alignment horizontal="center" vertical="center" wrapText="1"/>
    </xf>
    <xf numFmtId="0" fontId="7" fillId="0" borderId="64" xfId="66" applyFont="1" applyBorder="1" applyAlignment="1">
      <alignment horizontal="center" vertical="center" wrapText="1"/>
    </xf>
    <xf numFmtId="0" fontId="5" fillId="0" borderId="64" xfId="45" applyBorder="1" applyAlignment="1">
      <alignment horizontal="center" vertical="center"/>
    </xf>
    <xf numFmtId="0" fontId="5" fillId="0" borderId="64" xfId="45" applyFont="1" applyBorder="1" applyAlignment="1">
      <alignment horizontal="center" vertical="center"/>
    </xf>
    <xf numFmtId="0" fontId="6" fillId="0" borderId="64" xfId="45" applyFont="1" applyBorder="1" applyAlignment="1">
      <alignment horizontal="center" vertical="center" wrapText="1"/>
    </xf>
    <xf numFmtId="0" fontId="5" fillId="0" borderId="64" xfId="45" applyFont="1" applyBorder="1" applyAlignment="1">
      <alignment horizontal="center" vertical="center" wrapText="1"/>
    </xf>
    <xf numFmtId="0" fontId="6" fillId="0" borderId="0" xfId="45" applyFont="1" applyBorder="1" applyAlignment="1">
      <alignment vertical="center" wrapText="1"/>
    </xf>
    <xf numFmtId="14" fontId="13" fillId="0" borderId="30" xfId="59" applyNumberFormat="1" applyFont="1" applyFill="1" applyBorder="1" applyAlignment="1">
      <alignment horizontal="center" vertical="center" wrapText="1"/>
    </xf>
    <xf numFmtId="0" fontId="29" fillId="0" borderId="54" xfId="59" applyFont="1" applyFill="1" applyBorder="1" applyAlignment="1">
      <alignment horizontal="right"/>
    </xf>
    <xf numFmtId="14" fontId="63" fillId="0" borderId="30" xfId="59" applyNumberFormat="1" applyFont="1" applyFill="1" applyBorder="1" applyAlignment="1">
      <alignment horizontal="center" vertical="center" wrapText="1"/>
    </xf>
    <xf numFmtId="10" fontId="22" fillId="0" borderId="36" xfId="74" applyNumberFormat="1" applyFont="1" applyFill="1" applyBorder="1" applyAlignment="1">
      <alignment horizontal="right" vertical="center"/>
    </xf>
    <xf numFmtId="0" fontId="8" fillId="0" borderId="20" xfId="62" applyFont="1" applyFill="1" applyBorder="1" applyAlignment="1">
      <alignment vertical="center" wrapText="1"/>
    </xf>
    <xf numFmtId="0" fontId="8" fillId="0" borderId="24" xfId="62" applyFont="1" applyFill="1" applyBorder="1" applyAlignment="1">
      <alignment horizontal="right" vertical="center" wrapText="1"/>
    </xf>
    <xf numFmtId="10" fontId="8" fillId="0" borderId="25" xfId="62" applyNumberFormat="1" applyFont="1" applyFill="1" applyBorder="1" applyAlignment="1">
      <alignment horizontal="right" vertical="center" wrapText="1"/>
    </xf>
    <xf numFmtId="10" fontId="8" fillId="0" borderId="0" xfId="62" applyNumberFormat="1" applyFont="1" applyFill="1" applyBorder="1" applyAlignment="1">
      <alignment horizontal="right" vertical="center" wrapText="1"/>
    </xf>
    <xf numFmtId="0" fontId="6" fillId="0" borderId="0" xfId="62" applyFont="1" applyAlignment="1">
      <alignment vertical="center"/>
    </xf>
    <xf numFmtId="0" fontId="25" fillId="0" borderId="14" xfId="62" applyFont="1" applyFill="1" applyBorder="1" applyAlignment="1">
      <alignment vertical="center" wrapText="1"/>
    </xf>
    <xf numFmtId="3" fontId="25" fillId="0" borderId="12" xfId="62" applyNumberFormat="1" applyFont="1" applyFill="1" applyBorder="1" applyAlignment="1">
      <alignment horizontal="right" vertical="center"/>
    </xf>
    <xf numFmtId="10" fontId="25" fillId="0" borderId="13" xfId="62" applyNumberFormat="1" applyFont="1" applyFill="1" applyBorder="1" applyAlignment="1">
      <alignment horizontal="right" vertical="center" wrapText="1"/>
    </xf>
    <xf numFmtId="0" fontId="6" fillId="0" borderId="0" xfId="62" applyFont="1" applyFill="1" applyAlignment="1">
      <alignment vertical="center"/>
    </xf>
    <xf numFmtId="0" fontId="6" fillId="0" borderId="15" xfId="62" applyFont="1" applyFill="1" applyBorder="1" applyAlignment="1">
      <alignment horizontal="center" vertical="center" wrapText="1"/>
    </xf>
    <xf numFmtId="0" fontId="6" fillId="40" borderId="30" xfId="62" applyFont="1" applyFill="1" applyBorder="1" applyAlignment="1">
      <alignment horizontal="center" vertical="center" wrapText="1"/>
    </xf>
    <xf numFmtId="0" fontId="6" fillId="42" borderId="30" xfId="62" applyFont="1" applyFill="1" applyBorder="1" applyAlignment="1">
      <alignment horizontal="center" vertical="center" wrapText="1"/>
    </xf>
    <xf numFmtId="0" fontId="6" fillId="44" borderId="30" xfId="62" applyFont="1" applyFill="1" applyBorder="1" applyAlignment="1">
      <alignment horizontal="center" vertical="center" wrapText="1"/>
    </xf>
    <xf numFmtId="0" fontId="6" fillId="43" borderId="30" xfId="62" applyFont="1" applyFill="1" applyBorder="1" applyAlignment="1">
      <alignment horizontal="center" vertical="center" wrapText="1"/>
    </xf>
    <xf numFmtId="0" fontId="6" fillId="45" borderId="30" xfId="62" applyFont="1" applyFill="1" applyBorder="1" applyAlignment="1">
      <alignment horizontal="center" vertical="center" wrapText="1"/>
    </xf>
    <xf numFmtId="10" fontId="18" fillId="46" borderId="0" xfId="62" applyNumberFormat="1" applyFont="1" applyFill="1"/>
    <xf numFmtId="3" fontId="3" fillId="0" borderId="18" xfId="84" applyNumberFormat="1" applyBorder="1" applyAlignment="1">
      <alignment vertical="center"/>
    </xf>
    <xf numFmtId="3" fontId="3" fillId="0" borderId="19" xfId="84" applyNumberFormat="1" applyBorder="1" applyAlignment="1">
      <alignment vertical="center"/>
    </xf>
    <xf numFmtId="0" fontId="18" fillId="0" borderId="17" xfId="58" applyFont="1" applyBorder="1" applyAlignment="1">
      <alignment horizontal="left" vertical="center"/>
    </xf>
    <xf numFmtId="10" fontId="18" fillId="0" borderId="19" xfId="58" applyNumberFormat="1" applyFont="1" applyBorder="1" applyAlignment="1">
      <alignment horizontal="right" vertical="center"/>
    </xf>
    <xf numFmtId="0" fontId="19" fillId="0" borderId="0" xfId="58" applyFont="1"/>
    <xf numFmtId="2" fontId="72" fillId="0" borderId="38" xfId="0" applyNumberFormat="1" applyFont="1" applyBorder="1" applyAlignment="1">
      <alignment horizontal="right" vertical="center"/>
    </xf>
    <xf numFmtId="165" fontId="72" fillId="0" borderId="39" xfId="0" applyNumberFormat="1" applyFont="1" applyBorder="1" applyAlignment="1">
      <alignment horizontal="right" vertical="center"/>
    </xf>
    <xf numFmtId="2" fontId="73" fillId="0" borderId="38" xfId="0" applyNumberFormat="1" applyFont="1" applyBorder="1" applyAlignment="1">
      <alignment horizontal="right" vertical="center"/>
    </xf>
    <xf numFmtId="165" fontId="73" fillId="0" borderId="39" xfId="0" applyNumberFormat="1" applyFont="1" applyBorder="1" applyAlignment="1">
      <alignment horizontal="right" vertical="center"/>
    </xf>
    <xf numFmtId="2" fontId="72" fillId="0" borderId="52" xfId="0" applyNumberFormat="1" applyFont="1" applyBorder="1" applyAlignment="1">
      <alignment horizontal="right" vertical="center"/>
    </xf>
    <xf numFmtId="165" fontId="72" fillId="0" borderId="25" xfId="0" applyNumberFormat="1" applyFont="1" applyBorder="1" applyAlignment="1">
      <alignment horizontal="right" vertical="center"/>
    </xf>
    <xf numFmtId="2" fontId="74" fillId="0" borderId="38" xfId="0" applyNumberFormat="1" applyFont="1" applyBorder="1" applyAlignment="1">
      <alignment horizontal="right" vertical="center"/>
    </xf>
    <xf numFmtId="165" fontId="74" fillId="0" borderId="39" xfId="0" applyNumberFormat="1" applyFont="1" applyBorder="1" applyAlignment="1">
      <alignment horizontal="right" vertical="center"/>
    </xf>
    <xf numFmtId="2" fontId="71" fillId="0" borderId="38" xfId="0" applyNumberFormat="1" applyFont="1" applyBorder="1" applyAlignment="1">
      <alignment horizontal="right" vertical="center"/>
    </xf>
    <xf numFmtId="165" fontId="71" fillId="0" borderId="39" xfId="0" applyNumberFormat="1" applyFont="1" applyBorder="1" applyAlignment="1">
      <alignment horizontal="right" vertical="center"/>
    </xf>
    <xf numFmtId="165" fontId="71" fillId="0" borderId="19" xfId="0" applyNumberFormat="1" applyFont="1" applyBorder="1" applyAlignment="1">
      <alignment horizontal="right" vertical="center"/>
    </xf>
    <xf numFmtId="2" fontId="75" fillId="0" borderId="47" xfId="0" applyNumberFormat="1" applyFont="1" applyBorder="1" applyAlignment="1">
      <alignment horizontal="right" vertical="center"/>
    </xf>
    <xf numFmtId="2" fontId="71" fillId="0" borderId="39" xfId="0" applyNumberFormat="1" applyFont="1" applyBorder="1" applyAlignment="1">
      <alignment horizontal="right" vertical="center"/>
    </xf>
    <xf numFmtId="165" fontId="75" fillId="0" borderId="51" xfId="0" applyNumberFormat="1" applyFont="1" applyBorder="1" applyAlignment="1">
      <alignment horizontal="right" vertical="center"/>
    </xf>
    <xf numFmtId="165" fontId="14" fillId="0" borderId="0" xfId="71" applyNumberFormat="1" applyFont="1" applyFill="1" applyBorder="1"/>
    <xf numFmtId="165" fontId="14" fillId="0" borderId="0" xfId="62" applyNumberFormat="1" applyFont="1"/>
    <xf numFmtId="165" fontId="65" fillId="0" borderId="0" xfId="71" applyNumberFormat="1" applyFont="1" applyFill="1" applyBorder="1"/>
    <xf numFmtId="0" fontId="9" fillId="41" borderId="0" xfId="62" applyFont="1" applyFill="1"/>
    <xf numFmtId="0" fontId="3" fillId="35" borderId="17" xfId="62" applyFont="1" applyFill="1" applyBorder="1" applyAlignment="1">
      <alignment vertical="center" wrapText="1"/>
    </xf>
    <xf numFmtId="0" fontId="3" fillId="0" borderId="0" xfId="62" applyFont="1" applyFill="1" applyBorder="1" applyAlignment="1">
      <alignment horizontal="right" vertical="center" wrapText="1"/>
    </xf>
    <xf numFmtId="0" fontId="6" fillId="0" borderId="0" xfId="62" applyFont="1"/>
    <xf numFmtId="4" fontId="18" fillId="0" borderId="0" xfId="59" applyNumberFormat="1" applyFont="1" applyBorder="1" applyAlignment="1">
      <alignment horizontal="left" vertical="center" wrapText="1"/>
    </xf>
    <xf numFmtId="0" fontId="6" fillId="0" borderId="13" xfId="62" applyFont="1" applyBorder="1" applyAlignment="1">
      <alignment horizontal="center" vertical="center" wrapText="1"/>
    </xf>
    <xf numFmtId="0" fontId="35" fillId="0" borderId="0" xfId="62" applyFont="1" applyFill="1" applyBorder="1"/>
    <xf numFmtId="165" fontId="35" fillId="0" borderId="0" xfId="62" applyNumberFormat="1" applyFont="1" applyFill="1" applyBorder="1"/>
    <xf numFmtId="0" fontId="13" fillId="0" borderId="0" xfId="62" applyFont="1" applyFill="1" applyBorder="1"/>
    <xf numFmtId="10" fontId="13" fillId="0" borderId="0" xfId="71" applyNumberFormat="1" applyFont="1" applyFill="1" applyBorder="1"/>
    <xf numFmtId="0" fontId="21" fillId="0" borderId="0" xfId="62" applyFont="1" applyFill="1" applyBorder="1"/>
    <xf numFmtId="165" fontId="21" fillId="0" borderId="0" xfId="62" applyNumberFormat="1" applyFont="1" applyFill="1" applyBorder="1"/>
    <xf numFmtId="0" fontId="77" fillId="0" borderId="0" xfId="62" applyFont="1"/>
    <xf numFmtId="0" fontId="13" fillId="0" borderId="0" xfId="62" applyFont="1"/>
    <xf numFmtId="0" fontId="60" fillId="0" borderId="0" xfId="62" applyFont="1"/>
    <xf numFmtId="0" fontId="78" fillId="0" borderId="0" xfId="32" applyFont="1" applyAlignment="1" applyProtection="1"/>
    <xf numFmtId="0" fontId="3" fillId="0" borderId="66" xfId="66" applyFont="1" applyFill="1" applyBorder="1" applyAlignment="1">
      <alignment horizontal="center" vertical="center" wrapText="1"/>
    </xf>
    <xf numFmtId="0" fontId="3" fillId="0" borderId="67" xfId="66" applyFont="1" applyFill="1" applyBorder="1" applyAlignment="1">
      <alignment horizontal="center" vertical="center" wrapText="1"/>
    </xf>
    <xf numFmtId="0" fontId="18" fillId="0" borderId="67" xfId="66" applyFont="1" applyFill="1" applyBorder="1" applyAlignment="1">
      <alignment horizontal="center" vertical="center" wrapText="1"/>
    </xf>
    <xf numFmtId="2" fontId="18" fillId="0" borderId="67" xfId="66" applyNumberFormat="1" applyFont="1" applyFill="1" applyBorder="1" applyAlignment="1">
      <alignment horizontal="center" vertical="center" wrapText="1"/>
    </xf>
    <xf numFmtId="0" fontId="19" fillId="0" borderId="67" xfId="66" applyFont="1" applyFill="1" applyBorder="1" applyAlignment="1">
      <alignment horizontal="center" vertical="center" wrapText="1"/>
    </xf>
    <xf numFmtId="14" fontId="6" fillId="0" borderId="30" xfId="59" applyNumberFormat="1" applyFont="1" applyBorder="1" applyAlignment="1">
      <alignment horizontal="center" vertical="center" wrapText="1"/>
    </xf>
    <xf numFmtId="2" fontId="5" fillId="0" borderId="17" xfId="59" applyNumberFormat="1" applyFont="1" applyFill="1" applyBorder="1" applyAlignment="1">
      <alignment horizontal="left" vertical="center" indent="1"/>
    </xf>
    <xf numFmtId="3" fontId="5" fillId="0" borderId="18" xfId="59" applyNumberFormat="1" applyFont="1" applyFill="1" applyBorder="1" applyAlignment="1">
      <alignment horizontal="right" vertical="center" indent="1"/>
    </xf>
    <xf numFmtId="0" fontId="5" fillId="0" borderId="19" xfId="67" applyBorder="1" applyAlignment="1">
      <alignment horizontal="right" vertical="center" indent="1"/>
    </xf>
    <xf numFmtId="10" fontId="5" fillId="0" borderId="0" xfId="59" applyNumberFormat="1" applyFont="1" applyBorder="1" applyAlignment="1">
      <alignment vertical="center"/>
    </xf>
    <xf numFmtId="10" fontId="5" fillId="0" borderId="17" xfId="85" applyNumberFormat="1" applyFont="1" applyFill="1" applyBorder="1" applyAlignment="1">
      <alignment horizontal="left" vertical="center" indent="1"/>
    </xf>
    <xf numFmtId="0" fontId="5" fillId="0" borderId="17" xfId="59" applyFont="1" applyFill="1" applyBorder="1" applyAlignment="1">
      <alignment horizontal="left" vertical="center" indent="1"/>
    </xf>
    <xf numFmtId="0" fontId="18" fillId="0" borderId="17" xfId="59" applyFont="1" applyFill="1" applyBorder="1" applyAlignment="1">
      <alignment horizontal="left" vertical="center" indent="1"/>
    </xf>
    <xf numFmtId="3" fontId="18" fillId="0" borderId="18" xfId="59" applyNumberFormat="1" applyFont="1" applyFill="1" applyBorder="1" applyAlignment="1">
      <alignment horizontal="right" vertical="center" indent="1"/>
    </xf>
    <xf numFmtId="0" fontId="18" fillId="0" borderId="19" xfId="67" applyFont="1" applyBorder="1" applyAlignment="1">
      <alignment horizontal="right" vertical="center" indent="1"/>
    </xf>
    <xf numFmtId="0" fontId="18" fillId="0" borderId="32" xfId="59" applyFont="1" applyFill="1" applyBorder="1" applyAlignment="1">
      <alignment horizontal="left" vertical="center" indent="1"/>
    </xf>
    <xf numFmtId="3" fontId="18" fillId="0" borderId="35" xfId="59" applyNumberFormat="1" applyFont="1" applyFill="1" applyBorder="1" applyAlignment="1">
      <alignment horizontal="right" vertical="center" indent="1"/>
    </xf>
    <xf numFmtId="0" fontId="18" fillId="0" borderId="37" xfId="67" applyFont="1" applyBorder="1" applyAlignment="1">
      <alignment horizontal="right" vertical="center" indent="1"/>
    </xf>
    <xf numFmtId="0" fontId="6" fillId="0" borderId="75" xfId="65" applyFont="1" applyBorder="1" applyAlignment="1">
      <alignment horizontal="left"/>
    </xf>
    <xf numFmtId="3" fontId="6" fillId="0" borderId="76" xfId="65" applyNumberFormat="1" applyFont="1" applyBorder="1" applyAlignment="1">
      <alignment horizontal="right" indent="1"/>
    </xf>
    <xf numFmtId="1" fontId="5" fillId="0" borderId="77" xfId="65" applyNumberFormat="1" applyFont="1" applyBorder="1" applyAlignment="1">
      <alignment horizontal="right" indent="1"/>
    </xf>
    <xf numFmtId="0" fontId="13" fillId="0" borderId="0" xfId="59" applyFont="1" applyBorder="1" applyAlignment="1">
      <alignment vertical="center"/>
    </xf>
    <xf numFmtId="3" fontId="5" fillId="0" borderId="25" xfId="59" applyNumberFormat="1" applyFont="1" applyFill="1" applyBorder="1" applyAlignment="1">
      <alignment horizontal="right" vertical="center" indent="1"/>
    </xf>
    <xf numFmtId="3" fontId="5" fillId="0" borderId="19" xfId="59" applyNumberFormat="1" applyFont="1" applyFill="1" applyBorder="1" applyAlignment="1">
      <alignment horizontal="right" vertical="center" indent="1"/>
    </xf>
    <xf numFmtId="0" fontId="18" fillId="0" borderId="14" xfId="59" applyFont="1" applyFill="1" applyBorder="1" applyAlignment="1">
      <alignment horizontal="left" vertical="center" indent="1"/>
    </xf>
    <xf numFmtId="3" fontId="18" fillId="0" borderId="13" xfId="59" applyNumberFormat="1" applyFont="1" applyFill="1" applyBorder="1" applyAlignment="1">
      <alignment horizontal="right" vertical="center" indent="1"/>
    </xf>
    <xf numFmtId="0" fontId="6" fillId="0" borderId="45" xfId="65" applyFont="1" applyBorder="1" applyAlignment="1">
      <alignment horizontal="left"/>
    </xf>
    <xf numFmtId="3" fontId="6" fillId="0" borderId="45" xfId="65" applyNumberFormat="1" applyFont="1" applyBorder="1" applyAlignment="1">
      <alignment horizontal="right" indent="1"/>
    </xf>
    <xf numFmtId="1" fontId="6" fillId="0" borderId="45" xfId="65" applyNumberFormat="1" applyFont="1" applyBorder="1" applyAlignment="1">
      <alignment horizontal="right" indent="1"/>
    </xf>
    <xf numFmtId="0" fontId="79" fillId="0" borderId="0" xfId="65" applyFont="1" applyAlignment="1">
      <alignment horizontal="center"/>
    </xf>
    <xf numFmtId="3" fontId="79" fillId="0" borderId="0" xfId="65" applyNumberFormat="1" applyFont="1" applyAlignment="1">
      <alignment horizontal="right" indent="1"/>
    </xf>
    <xf numFmtId="0" fontId="3" fillId="39" borderId="17" xfId="62" applyFont="1" applyFill="1" applyBorder="1" applyAlignment="1">
      <alignment vertical="center" wrapText="1"/>
    </xf>
    <xf numFmtId="10" fontId="6" fillId="0" borderId="0" xfId="62" applyNumberFormat="1" applyFont="1" applyAlignment="1">
      <alignment vertical="center"/>
    </xf>
    <xf numFmtId="3" fontId="71" fillId="0" borderId="0" xfId="62" applyNumberFormat="1" applyFont="1"/>
    <xf numFmtId="0" fontId="6" fillId="0" borderId="15" xfId="63" applyFont="1" applyBorder="1" applyAlignment="1">
      <alignment horizontal="center" vertical="center" wrapText="1"/>
    </xf>
    <xf numFmtId="0" fontId="6" fillId="0" borderId="29" xfId="63" applyFont="1" applyBorder="1" applyAlignment="1">
      <alignment horizontal="center" vertical="center" wrapText="1"/>
    </xf>
    <xf numFmtId="0" fontId="6" fillId="0" borderId="30" xfId="63" applyFont="1" applyBorder="1" applyAlignment="1">
      <alignment horizontal="center" vertical="center" wrapText="1"/>
    </xf>
    <xf numFmtId="3" fontId="30" fillId="0" borderId="19" xfId="58" applyNumberFormat="1" applyFont="1" applyBorder="1" applyAlignment="1">
      <alignment horizontal="right" vertical="center"/>
    </xf>
    <xf numFmtId="165" fontId="31" fillId="0" borderId="19" xfId="58" applyNumberFormat="1" applyFont="1" applyBorder="1" applyAlignment="1">
      <alignment horizontal="right" vertical="center"/>
    </xf>
    <xf numFmtId="3" fontId="19" fillId="0" borderId="19" xfId="58" applyNumberFormat="1" applyFont="1" applyBorder="1" applyAlignment="1">
      <alignment horizontal="right" vertical="center"/>
    </xf>
    <xf numFmtId="165" fontId="18" fillId="0" borderId="19" xfId="58" applyNumberFormat="1" applyFont="1" applyBorder="1" applyAlignment="1">
      <alignment horizontal="right" vertical="center"/>
    </xf>
    <xf numFmtId="3" fontId="32" fillId="0" borderId="13" xfId="58" applyNumberFormat="1" applyFont="1" applyBorder="1" applyAlignment="1">
      <alignment horizontal="right" vertical="center"/>
    </xf>
    <xf numFmtId="165" fontId="6" fillId="0" borderId="13" xfId="58" applyNumberFormat="1" applyFont="1" applyBorder="1" applyAlignment="1">
      <alignment horizontal="right"/>
    </xf>
    <xf numFmtId="0" fontId="8" fillId="0" borderId="0" xfId="58" applyFont="1"/>
    <xf numFmtId="10" fontId="31" fillId="0" borderId="25" xfId="58" applyNumberFormat="1" applyFont="1" applyBorder="1" applyAlignment="1">
      <alignment horizontal="right" vertical="center"/>
    </xf>
    <xf numFmtId="10" fontId="6" fillId="0" borderId="13" xfId="58" applyNumberFormat="1" applyFont="1" applyBorder="1" applyAlignment="1">
      <alignment horizontal="right" vertical="center"/>
    </xf>
    <xf numFmtId="165" fontId="3" fillId="0" borderId="19" xfId="0" applyNumberFormat="1" applyFont="1" applyBorder="1" applyAlignment="1">
      <alignment horizontal="right" vertical="center"/>
    </xf>
    <xf numFmtId="165" fontId="3" fillId="0" borderId="25" xfId="0" applyNumberFormat="1" applyFont="1" applyFill="1" applyBorder="1" applyAlignment="1">
      <alignment horizontal="right" vertical="center"/>
    </xf>
    <xf numFmtId="0" fontId="60" fillId="0" borderId="0" xfId="45" applyFont="1" applyBorder="1" applyAlignment="1">
      <alignment horizontal="center" vertical="center" wrapText="1"/>
    </xf>
    <xf numFmtId="0" fontId="6" fillId="0" borderId="65" xfId="45" applyFont="1" applyBorder="1" applyAlignment="1">
      <alignment horizontal="center" vertical="center" wrapText="1"/>
    </xf>
    <xf numFmtId="0" fontId="10" fillId="0" borderId="0" xfId="66" applyFont="1" applyFill="1"/>
    <xf numFmtId="0" fontId="10" fillId="0" borderId="0" xfId="66" applyFont="1"/>
    <xf numFmtId="165" fontId="19" fillId="0" borderId="82" xfId="66" applyNumberFormat="1" applyFont="1" applyFill="1" applyBorder="1" applyAlignment="1">
      <alignment horizontal="center" vertical="center" wrapText="1"/>
    </xf>
    <xf numFmtId="165" fontId="25" fillId="0" borderId="82" xfId="66" applyNumberFormat="1" applyFont="1" applyFill="1" applyBorder="1" applyAlignment="1">
      <alignment horizontal="center" vertical="center" wrapText="1"/>
    </xf>
    <xf numFmtId="0" fontId="19" fillId="0" borderId="27" xfId="66" applyFont="1" applyFill="1" applyBorder="1" applyAlignment="1">
      <alignment horizontal="center" vertical="center" wrapText="1"/>
    </xf>
    <xf numFmtId="0" fontId="25" fillId="0" borderId="27" xfId="66" applyFont="1" applyFill="1" applyBorder="1" applyAlignment="1">
      <alignment horizontal="center" vertical="center" wrapText="1"/>
    </xf>
    <xf numFmtId="165" fontId="19" fillId="0" borderId="79" xfId="66" applyNumberFormat="1" applyFont="1" applyFill="1" applyBorder="1" applyAlignment="1">
      <alignment horizontal="center" vertical="center" wrapText="1"/>
    </xf>
    <xf numFmtId="165" fontId="19" fillId="0" borderId="78" xfId="66" applyNumberFormat="1" applyFont="1" applyFill="1" applyBorder="1" applyAlignment="1">
      <alignment horizontal="center" vertical="center" wrapText="1"/>
    </xf>
    <xf numFmtId="165" fontId="19" fillId="0" borderId="78" xfId="66" applyNumberFormat="1" applyFont="1" applyBorder="1" applyAlignment="1">
      <alignment horizontal="center" vertical="center" wrapText="1"/>
    </xf>
    <xf numFmtId="165" fontId="75" fillId="0" borderId="48" xfId="0" applyNumberFormat="1" applyFont="1" applyBorder="1" applyAlignment="1">
      <alignment horizontal="right" vertical="center"/>
    </xf>
    <xf numFmtId="2" fontId="71" fillId="0" borderId="53" xfId="0" applyNumberFormat="1" applyFont="1" applyBorder="1" applyAlignment="1">
      <alignment horizontal="right" vertical="center"/>
    </xf>
    <xf numFmtId="165" fontId="71" fillId="0" borderId="23" xfId="0" applyNumberFormat="1" applyFont="1" applyBorder="1" applyAlignment="1">
      <alignment horizontal="right" vertical="center"/>
    </xf>
    <xf numFmtId="2" fontId="71" fillId="0" borderId="85" xfId="0" applyNumberFormat="1" applyFont="1" applyBorder="1" applyAlignment="1">
      <alignment horizontal="right" vertical="center"/>
    </xf>
    <xf numFmtId="165" fontId="71" fillId="0" borderId="86" xfId="0" applyNumberFormat="1" applyFont="1" applyBorder="1" applyAlignment="1">
      <alignment horizontal="right" vertical="center"/>
    </xf>
    <xf numFmtId="2" fontId="72" fillId="0" borderId="87" xfId="0" applyNumberFormat="1" applyFont="1" applyBorder="1" applyAlignment="1">
      <alignment horizontal="right" vertical="center"/>
    </xf>
    <xf numFmtId="165" fontId="72" fillId="0" borderId="69" xfId="0" applyNumberFormat="1" applyFont="1" applyBorder="1" applyAlignment="1">
      <alignment horizontal="right" vertical="center"/>
    </xf>
    <xf numFmtId="2" fontId="3" fillId="0" borderId="87" xfId="0" applyNumberFormat="1" applyFont="1" applyBorder="1" applyAlignment="1">
      <alignment horizontal="right" vertical="center"/>
    </xf>
    <xf numFmtId="2" fontId="3" fillId="0" borderId="69" xfId="0" applyNumberFormat="1" applyFont="1" applyBorder="1" applyAlignment="1">
      <alignment horizontal="right" vertical="center"/>
    </xf>
    <xf numFmtId="2" fontId="74" fillId="0" borderId="88" xfId="0" applyNumberFormat="1" applyFont="1" applyBorder="1" applyAlignment="1">
      <alignment horizontal="right" vertical="center"/>
    </xf>
    <xf numFmtId="165" fontId="74" fillId="0" borderId="89" xfId="0" applyNumberFormat="1" applyFont="1" applyBorder="1" applyAlignment="1">
      <alignment horizontal="right" vertical="center"/>
    </xf>
    <xf numFmtId="0" fontId="6" fillId="0" borderId="65" xfId="45" applyFont="1" applyBorder="1" applyAlignment="1">
      <alignment horizontal="center" vertical="center"/>
    </xf>
    <xf numFmtId="1" fontId="25" fillId="0" borderId="34" xfId="66" applyNumberFormat="1" applyFont="1" applyFill="1" applyBorder="1" applyAlignment="1">
      <alignment horizontal="center" vertical="center" wrapText="1"/>
    </xf>
    <xf numFmtId="165" fontId="25" fillId="0" borderId="13" xfId="66" applyNumberFormat="1" applyFont="1" applyFill="1" applyBorder="1" applyAlignment="1">
      <alignment horizontal="center" vertical="center" wrapText="1"/>
    </xf>
    <xf numFmtId="165" fontId="25" fillId="0" borderId="79" xfId="66" applyNumberFormat="1" applyFont="1" applyBorder="1" applyAlignment="1">
      <alignment horizontal="center" vertical="center" wrapText="1"/>
    </xf>
    <xf numFmtId="10" fontId="3" fillId="0" borderId="18" xfId="62" applyNumberFormat="1" applyFont="1" applyFill="1" applyBorder="1" applyAlignment="1" applyProtection="1"/>
    <xf numFmtId="10" fontId="3" fillId="0" borderId="19" xfId="62" applyNumberFormat="1" applyFont="1" applyFill="1" applyBorder="1" applyAlignment="1" applyProtection="1"/>
    <xf numFmtId="10" fontId="8" fillId="0" borderId="12" xfId="62" applyNumberFormat="1" applyFont="1" applyFill="1" applyBorder="1" applyAlignment="1" applyProtection="1"/>
    <xf numFmtId="0" fontId="10" fillId="0" borderId="0" xfId="66"/>
    <xf numFmtId="10" fontId="8" fillId="0" borderId="13" xfId="62" applyNumberFormat="1" applyFont="1" applyFill="1" applyBorder="1" applyAlignment="1" applyProtection="1"/>
    <xf numFmtId="0" fontId="5" fillId="0" borderId="0" xfId="59"/>
    <xf numFmtId="10" fontId="3" fillId="0" borderId="24" xfId="62" applyNumberFormat="1" applyFont="1" applyFill="1" applyBorder="1" applyAlignment="1" applyProtection="1"/>
    <xf numFmtId="10" fontId="3" fillId="0" borderId="25" xfId="62" applyNumberFormat="1" applyFont="1" applyFill="1" applyBorder="1" applyAlignment="1" applyProtection="1"/>
    <xf numFmtId="10" fontId="25" fillId="0" borderId="22" xfId="62" applyNumberFormat="1" applyFont="1" applyFill="1" applyBorder="1" applyAlignment="1" applyProtection="1"/>
    <xf numFmtId="10" fontId="25" fillId="0" borderId="23" xfId="62" applyNumberFormat="1" applyFont="1" applyFill="1" applyBorder="1" applyAlignment="1" applyProtection="1"/>
    <xf numFmtId="10" fontId="3" fillId="0" borderId="26" xfId="62" applyNumberFormat="1" applyFont="1" applyFill="1" applyBorder="1" applyAlignment="1" applyProtection="1"/>
    <xf numFmtId="10" fontId="3" fillId="0" borderId="27" xfId="62" applyNumberFormat="1" applyFont="1" applyFill="1" applyBorder="1" applyAlignment="1" applyProtection="1"/>
    <xf numFmtId="14" fontId="13" fillId="0" borderId="30" xfId="59" applyNumberFormat="1" applyFont="1" applyFill="1" applyBorder="1" applyAlignment="1">
      <alignment horizontal="center" vertical="center" wrapText="1"/>
    </xf>
    <xf numFmtId="0" fontId="10" fillId="0" borderId="0" xfId="66" applyFill="1"/>
    <xf numFmtId="4" fontId="14" fillId="0" borderId="25" xfId="59" applyNumberFormat="1" applyFont="1" applyFill="1" applyBorder="1" applyAlignment="1">
      <alignment vertical="center"/>
    </xf>
    <xf numFmtId="4" fontId="14" fillId="0" borderId="19" xfId="59" applyNumberFormat="1" applyFont="1" applyFill="1" applyBorder="1" applyAlignment="1">
      <alignment vertical="center"/>
    </xf>
    <xf numFmtId="4" fontId="13" fillId="0" borderId="13" xfId="59" applyNumberFormat="1" applyFont="1" applyFill="1" applyBorder="1" applyAlignment="1">
      <alignment vertical="center"/>
    </xf>
    <xf numFmtId="10" fontId="22" fillId="0" borderId="36" xfId="74" applyNumberFormat="1" applyFont="1" applyFill="1" applyBorder="1" applyAlignment="1">
      <alignment horizontal="right" vertical="center"/>
    </xf>
    <xf numFmtId="0" fontId="6" fillId="0" borderId="31" xfId="59" applyFont="1" applyBorder="1" applyAlignment="1">
      <alignment horizontal="center" vertical="center" wrapText="1"/>
    </xf>
    <xf numFmtId="4" fontId="35" fillId="0" borderId="19" xfId="59" applyNumberFormat="1" applyFont="1" applyFill="1" applyBorder="1" applyAlignment="1">
      <alignment vertical="center"/>
    </xf>
    <xf numFmtId="10" fontId="35" fillId="0" borderId="36" xfId="74" applyNumberFormat="1" applyFont="1" applyFill="1" applyBorder="1" applyAlignment="1">
      <alignment horizontal="right" vertical="center"/>
    </xf>
    <xf numFmtId="10" fontId="14" fillId="0" borderId="27" xfId="74" applyNumberFormat="1" applyFont="1" applyFill="1" applyBorder="1" applyAlignment="1">
      <alignment horizontal="right" vertical="center"/>
    </xf>
    <xf numFmtId="10" fontId="13" fillId="0" borderId="30" xfId="60" applyNumberFormat="1" applyFont="1" applyFill="1" applyBorder="1" applyAlignment="1">
      <alignment horizontal="center" vertical="center" wrapText="1"/>
    </xf>
    <xf numFmtId="10" fontId="14" fillId="0" borderId="27" xfId="74" applyNumberFormat="1" applyFont="1" applyFill="1" applyBorder="1" applyAlignment="1">
      <alignment vertical="center"/>
    </xf>
    <xf numFmtId="10" fontId="22" fillId="0" borderId="27" xfId="74" applyNumberFormat="1" applyFont="1" applyFill="1" applyBorder="1" applyAlignment="1">
      <alignment vertical="center"/>
    </xf>
    <xf numFmtId="10" fontId="35" fillId="0" borderId="27" xfId="74" applyNumberFormat="1" applyFont="1" applyFill="1" applyBorder="1" applyAlignment="1">
      <alignment vertical="center"/>
    </xf>
    <xf numFmtId="10" fontId="14" fillId="0" borderId="26" xfId="74" applyNumberFormat="1" applyFont="1" applyFill="1" applyBorder="1" applyAlignment="1">
      <alignment vertical="center"/>
    </xf>
    <xf numFmtId="10" fontId="13" fillId="0" borderId="50" xfId="74" applyNumberFormat="1" applyFont="1" applyFill="1" applyBorder="1" applyAlignment="1">
      <alignment vertical="center"/>
    </xf>
    <xf numFmtId="0" fontId="5" fillId="0" borderId="0" xfId="62" applyFont="1" applyFill="1"/>
    <xf numFmtId="167" fontId="5" fillId="0" borderId="0" xfId="62" applyNumberFormat="1"/>
    <xf numFmtId="0" fontId="10" fillId="0" borderId="18" xfId="66" applyFill="1" applyBorder="1" applyAlignment="1">
      <alignment horizontal="center" vertical="center"/>
    </xf>
    <xf numFmtId="0" fontId="10" fillId="0" borderId="19" xfId="66" applyFill="1" applyBorder="1" applyAlignment="1">
      <alignment horizontal="center" vertical="center"/>
    </xf>
    <xf numFmtId="0" fontId="10" fillId="0" borderId="19" xfId="66" applyFont="1" applyFill="1" applyBorder="1" applyAlignment="1">
      <alignment horizontal="center" vertical="center"/>
    </xf>
    <xf numFmtId="0" fontId="10" fillId="0" borderId="0" xfId="66" applyAlignment="1"/>
    <xf numFmtId="49" fontId="34" fillId="0" borderId="0" xfId="66" applyNumberFormat="1" applyFont="1" applyAlignment="1">
      <alignment horizontal="center"/>
    </xf>
    <xf numFmtId="0" fontId="8" fillId="0" borderId="31" xfId="59" applyFont="1" applyBorder="1" applyAlignment="1">
      <alignment horizontal="center" vertical="center" wrapText="1"/>
    </xf>
    <xf numFmtId="0" fontId="61" fillId="0" borderId="0" xfId="62" applyFont="1" applyAlignment="1">
      <alignment horizontal="left"/>
    </xf>
    <xf numFmtId="14" fontId="3" fillId="0" borderId="70" xfId="62" applyNumberFormat="1" applyFont="1" applyBorder="1" applyAlignment="1">
      <alignment horizontal="center"/>
    </xf>
    <xf numFmtId="2" fontId="3" fillId="0" borderId="66" xfId="66" applyNumberFormat="1" applyFont="1" applyFill="1" applyBorder="1" applyAlignment="1">
      <alignment horizontal="center" vertical="center" wrapText="1"/>
    </xf>
    <xf numFmtId="1" fontId="3" fillId="0" borderId="71" xfId="66" applyNumberFormat="1" applyFont="1" applyFill="1" applyBorder="1" applyAlignment="1">
      <alignment horizontal="center" vertical="center" wrapText="1"/>
    </xf>
    <xf numFmtId="14" fontId="3" fillId="0" borderId="68" xfId="62" applyNumberFormat="1" applyFont="1" applyBorder="1" applyAlignment="1">
      <alignment horizontal="center" vertical="center"/>
    </xf>
    <xf numFmtId="2" fontId="3" fillId="0" borderId="67" xfId="66" applyNumberFormat="1" applyFont="1" applyFill="1" applyBorder="1" applyAlignment="1">
      <alignment horizontal="center" vertical="center" wrapText="1"/>
    </xf>
    <xf numFmtId="1" fontId="3" fillId="0" borderId="69" xfId="66" applyNumberFormat="1" applyFont="1" applyFill="1" applyBorder="1" applyAlignment="1">
      <alignment horizontal="center" vertical="center" wrapText="1"/>
    </xf>
    <xf numFmtId="0" fontId="3" fillId="0" borderId="73" xfId="66" applyFont="1" applyFill="1" applyBorder="1" applyAlignment="1">
      <alignment horizontal="center" vertical="center" wrapText="1"/>
    </xf>
    <xf numFmtId="2" fontId="3" fillId="0" borderId="73" xfId="66" applyNumberFormat="1" applyFont="1" applyFill="1" applyBorder="1" applyAlignment="1">
      <alignment horizontal="center" vertical="center" wrapText="1"/>
    </xf>
    <xf numFmtId="14" fontId="18" fillId="0" borderId="68" xfId="62" applyNumberFormat="1" applyFont="1" applyBorder="1" applyAlignment="1">
      <alignment horizontal="center" vertical="center"/>
    </xf>
    <xf numFmtId="14" fontId="5" fillId="0" borderId="72" xfId="62" applyNumberFormat="1" applyFont="1" applyBorder="1" applyAlignment="1">
      <alignment horizontal="center" vertical="center"/>
    </xf>
    <xf numFmtId="14" fontId="3" fillId="0" borderId="17" xfId="66" applyNumberFormat="1" applyFont="1" applyBorder="1" applyAlignment="1">
      <alignment horizontal="center" vertical="center" wrapText="1"/>
    </xf>
    <xf numFmtId="0" fontId="36" fillId="0" borderId="0" xfId="32" applyFont="1" applyBorder="1" applyAlignment="1" applyProtection="1"/>
    <xf numFmtId="0" fontId="3" fillId="0" borderId="20" xfId="62" applyFont="1" applyFill="1" applyBorder="1" applyAlignment="1">
      <alignment vertical="center" wrapText="1"/>
    </xf>
    <xf numFmtId="0" fontId="3" fillId="0" borderId="24" xfId="62" applyFont="1" applyFill="1" applyBorder="1" applyAlignment="1">
      <alignment horizontal="right" vertical="center" wrapText="1"/>
    </xf>
    <xf numFmtId="10" fontId="3" fillId="0" borderId="25" xfId="62" applyNumberFormat="1" applyFont="1" applyFill="1" applyBorder="1" applyAlignment="1">
      <alignment horizontal="right" vertical="center" wrapText="1"/>
    </xf>
    <xf numFmtId="10" fontId="18" fillId="0" borderId="0" xfId="62" applyNumberFormat="1" applyFont="1"/>
    <xf numFmtId="0" fontId="7" fillId="47" borderId="17" xfId="62" applyFont="1" applyFill="1" applyBorder="1" applyAlignment="1">
      <alignment vertical="center" wrapText="1"/>
    </xf>
    <xf numFmtId="165" fontId="3" fillId="0" borderId="39" xfId="0" applyNumberFormat="1" applyFont="1" applyBorder="1" applyAlignment="1">
      <alignment horizontal="right" vertical="center"/>
    </xf>
    <xf numFmtId="0" fontId="0" fillId="0" borderId="0" xfId="0" applyFill="1" applyBorder="1" applyAlignment="1">
      <alignment horizontal="left" vertical="center" wrapText="1"/>
    </xf>
    <xf numFmtId="0" fontId="28" fillId="0" borderId="0" xfId="0" applyFont="1" applyFill="1" applyBorder="1" applyAlignment="1">
      <alignment horizontal="left" vertical="center" wrapText="1"/>
    </xf>
    <xf numFmtId="0" fontId="0" fillId="0" borderId="0" xfId="0" applyFill="1" applyAlignment="1">
      <alignment horizontal="left" vertical="center" wrapText="1"/>
    </xf>
    <xf numFmtId="1" fontId="19" fillId="0" borderId="69" xfId="66" applyNumberFormat="1" applyFont="1" applyFill="1" applyBorder="1" applyAlignment="1">
      <alignment horizontal="center" vertical="center" wrapText="1"/>
    </xf>
    <xf numFmtId="1" fontId="19" fillId="0" borderId="74" xfId="66" applyNumberFormat="1" applyFont="1" applyFill="1" applyBorder="1" applyAlignment="1">
      <alignment horizontal="center" vertical="center" wrapText="1"/>
    </xf>
    <xf numFmtId="0" fontId="19" fillId="0" borderId="37" xfId="66" applyFont="1" applyBorder="1" applyAlignment="1">
      <alignment horizontal="center" vertical="center" wrapText="1"/>
    </xf>
    <xf numFmtId="10" fontId="13" fillId="0" borderId="36" xfId="74" applyNumberFormat="1" applyFont="1" applyFill="1" applyBorder="1" applyAlignment="1">
      <alignment vertical="center"/>
    </xf>
    <xf numFmtId="2" fontId="74" fillId="0" borderId="83" xfId="0" applyNumberFormat="1" applyFont="1" applyBorder="1" applyAlignment="1">
      <alignment horizontal="right" vertical="center"/>
    </xf>
    <xf numFmtId="165" fontId="74" fillId="0" borderId="84" xfId="0" applyNumberFormat="1" applyFont="1" applyBorder="1" applyAlignment="1">
      <alignment horizontal="right" vertical="center"/>
    </xf>
    <xf numFmtId="10" fontId="25" fillId="0" borderId="0" xfId="62" applyNumberFormat="1" applyFont="1" applyFill="1" applyBorder="1" applyAlignment="1">
      <alignment horizontal="right" vertical="center" wrapText="1"/>
    </xf>
    <xf numFmtId="3" fontId="5" fillId="33" borderId="0" xfId="62" applyNumberFormat="1" applyFill="1"/>
    <xf numFmtId="3" fontId="18" fillId="33" borderId="0" xfId="62" applyNumberFormat="1" applyFont="1" applyFill="1"/>
    <xf numFmtId="3" fontId="24" fillId="33" borderId="0" xfId="62" applyNumberFormat="1" applyFont="1" applyFill="1"/>
    <xf numFmtId="3" fontId="6" fillId="33" borderId="0" xfId="62" applyNumberFormat="1" applyFont="1" applyFill="1"/>
    <xf numFmtId="3" fontId="5" fillId="48" borderId="0" xfId="62" applyNumberFormat="1" applyFill="1"/>
    <xf numFmtId="0" fontId="68" fillId="28" borderId="0" xfId="62" applyFont="1" applyFill="1" applyBorder="1" applyAlignment="1">
      <alignment horizontal="left" vertical="center"/>
    </xf>
    <xf numFmtId="0" fontId="68" fillId="28" borderId="54" xfId="62" applyFont="1" applyFill="1" applyBorder="1" applyAlignment="1">
      <alignment horizontal="left" vertical="center"/>
    </xf>
    <xf numFmtId="0" fontId="61" fillId="0" borderId="31" xfId="62" applyFont="1" applyBorder="1" applyAlignment="1">
      <alignment horizontal="left" vertical="center" wrapText="1"/>
    </xf>
    <xf numFmtId="0" fontId="61" fillId="0" borderId="0" xfId="62" applyFont="1" applyBorder="1" applyAlignment="1">
      <alignment horizontal="left" vertical="center" wrapText="1"/>
    </xf>
    <xf numFmtId="0" fontId="62" fillId="0" borderId="31" xfId="61" applyFont="1" applyFill="1" applyBorder="1" applyAlignment="1">
      <alignment horizontal="left" vertical="center" wrapText="1"/>
    </xf>
    <xf numFmtId="0" fontId="19" fillId="0" borderId="81" xfId="66" applyFont="1" applyFill="1" applyBorder="1" applyAlignment="1">
      <alignment horizontal="center" vertical="center" wrapText="1"/>
    </xf>
    <xf numFmtId="0" fontId="19" fillId="0" borderId="80" xfId="66" applyFont="1" applyFill="1" applyBorder="1" applyAlignment="1">
      <alignment horizontal="center" vertical="center" wrapText="1"/>
    </xf>
    <xf numFmtId="0" fontId="20" fillId="0" borderId="0" xfId="52" applyFont="1" applyBorder="1" applyAlignment="1">
      <alignment horizontal="center" vertical="center" wrapText="1"/>
    </xf>
    <xf numFmtId="0" fontId="19" fillId="0" borderId="55" xfId="66" applyFont="1" applyFill="1" applyBorder="1" applyAlignment="1">
      <alignment horizontal="center" vertical="center" wrapText="1"/>
    </xf>
    <xf numFmtId="0" fontId="19" fillId="0" borderId="14" xfId="66" applyFont="1" applyFill="1" applyBorder="1" applyAlignment="1">
      <alignment horizontal="center" vertical="center" wrapText="1"/>
    </xf>
    <xf numFmtId="0" fontId="60" fillId="0" borderId="0" xfId="45" applyFont="1" applyBorder="1" applyAlignment="1">
      <alignment horizontal="center" vertical="center" wrapText="1"/>
    </xf>
    <xf numFmtId="0" fontId="6" fillId="0" borderId="25" xfId="45" applyFont="1" applyBorder="1" applyAlignment="1">
      <alignment horizontal="center" vertical="center" wrapText="1"/>
    </xf>
    <xf numFmtId="0" fontId="6" fillId="0" borderId="42" xfId="45" applyFont="1" applyBorder="1" applyAlignment="1">
      <alignment horizontal="center" vertical="center" wrapText="1"/>
    </xf>
    <xf numFmtId="0" fontId="76" fillId="0" borderId="31" xfId="66" applyFont="1" applyBorder="1" applyAlignment="1">
      <alignment horizontal="left"/>
    </xf>
    <xf numFmtId="0" fontId="76" fillId="0" borderId="0" xfId="66" applyFont="1" applyBorder="1" applyAlignment="1">
      <alignment horizontal="left"/>
    </xf>
    <xf numFmtId="0" fontId="23" fillId="25" borderId="0" xfId="52" applyFont="1" applyFill="1" applyBorder="1" applyAlignment="1">
      <alignment horizontal="left" vertical="center" wrapText="1"/>
    </xf>
    <xf numFmtId="0" fontId="23" fillId="25" borderId="54" xfId="52" applyFont="1" applyFill="1" applyBorder="1" applyAlignment="1">
      <alignment horizontal="left" vertical="center" wrapText="1"/>
    </xf>
    <xf numFmtId="0" fontId="8" fillId="0" borderId="25" xfId="66" applyFont="1" applyBorder="1" applyAlignment="1">
      <alignment horizontal="center" vertical="center" wrapText="1"/>
    </xf>
    <xf numFmtId="0" fontId="8" fillId="0" borderId="42" xfId="66" applyFont="1" applyBorder="1" applyAlignment="1">
      <alignment horizontal="center" vertical="center" wrapText="1"/>
    </xf>
    <xf numFmtId="0" fontId="78" fillId="0" borderId="0" xfId="32" applyFont="1" applyBorder="1" applyAlignment="1" applyProtection="1">
      <alignment horizontal="left"/>
    </xf>
    <xf numFmtId="0" fontId="68" fillId="26" borderId="0" xfId="52" applyFont="1" applyFill="1" applyBorder="1" applyAlignment="1">
      <alignment horizontal="left" vertical="center" wrapText="1"/>
    </xf>
    <xf numFmtId="0" fontId="68" fillId="26" borderId="54" xfId="52" applyFont="1" applyFill="1" applyBorder="1" applyAlignment="1">
      <alignment horizontal="left" vertical="center" wrapText="1"/>
    </xf>
    <xf numFmtId="0" fontId="23" fillId="29" borderId="0" xfId="45" applyFont="1" applyFill="1" applyBorder="1" applyAlignment="1">
      <alignment horizontal="left"/>
    </xf>
    <xf numFmtId="0" fontId="8" fillId="0" borderId="20" xfId="66" applyFont="1" applyBorder="1" applyAlignment="1">
      <alignment horizontal="center" vertical="center" wrapText="1"/>
    </xf>
    <xf numFmtId="0" fontId="8" fillId="0" borderId="63" xfId="66" applyFont="1" applyBorder="1" applyAlignment="1">
      <alignment horizontal="center" vertical="center" wrapText="1"/>
    </xf>
    <xf numFmtId="0" fontId="6" fillId="0" borderId="65" xfId="45" applyFont="1" applyBorder="1" applyAlignment="1">
      <alignment horizontal="center" vertical="center" wrapText="1"/>
    </xf>
    <xf numFmtId="0" fontId="6" fillId="0" borderId="24" xfId="45" applyFont="1" applyBorder="1" applyAlignment="1">
      <alignment horizontal="center" vertical="center" wrapText="1"/>
    </xf>
    <xf numFmtId="0" fontId="8" fillId="0" borderId="14" xfId="66" applyFont="1" applyBorder="1" applyAlignment="1">
      <alignment horizontal="center" vertical="center" wrapText="1"/>
    </xf>
    <xf numFmtId="0" fontId="8" fillId="0" borderId="24" xfId="66" applyFont="1" applyBorder="1" applyAlignment="1">
      <alignment horizontal="center" vertical="center" wrapText="1"/>
    </xf>
    <xf numFmtId="0" fontId="8" fillId="0" borderId="12" xfId="66" applyFont="1" applyBorder="1" applyAlignment="1">
      <alignment horizontal="center" vertical="center" wrapText="1"/>
    </xf>
    <xf numFmtId="0" fontId="68" fillId="25" borderId="0" xfId="62" applyFont="1" applyFill="1" applyAlignment="1">
      <alignment horizontal="left" vertical="center"/>
    </xf>
    <xf numFmtId="14" fontId="6" fillId="29" borderId="0" xfId="62" applyNumberFormat="1" applyFont="1" applyFill="1" applyBorder="1" applyAlignment="1">
      <alignment horizontal="left"/>
    </xf>
    <xf numFmtId="14" fontId="6" fillId="41" borderId="0" xfId="62" applyNumberFormat="1" applyFont="1" applyFill="1" applyBorder="1" applyAlignment="1">
      <alignment horizontal="left"/>
    </xf>
    <xf numFmtId="0" fontId="11" fillId="0" borderId="0" xfId="62" applyFont="1" applyFill="1" applyBorder="1" applyAlignment="1">
      <alignment horizontal="center" vertical="center" wrapText="1"/>
    </xf>
    <xf numFmtId="0" fontId="23" fillId="25" borderId="0" xfId="59" applyFont="1" applyFill="1" applyBorder="1" applyAlignment="1">
      <alignment horizontal="left"/>
    </xf>
    <xf numFmtId="0" fontId="23" fillId="37" borderId="0" xfId="59" applyFont="1" applyFill="1" applyBorder="1" applyAlignment="1">
      <alignment horizontal="left"/>
    </xf>
    <xf numFmtId="0" fontId="23" fillId="37" borderId="54" xfId="59" applyFont="1" applyFill="1" applyBorder="1" applyAlignment="1">
      <alignment horizontal="left"/>
    </xf>
    <xf numFmtId="0" fontId="26" fillId="26" borderId="0" xfId="59" applyFont="1" applyFill="1" applyAlignment="1">
      <alignment horizontal="left" vertical="center"/>
    </xf>
    <xf numFmtId="0" fontId="23" fillId="26" borderId="0" xfId="59" applyFont="1" applyFill="1" applyBorder="1" applyAlignment="1">
      <alignment horizontal="left"/>
    </xf>
    <xf numFmtId="0" fontId="23" fillId="38" borderId="0" xfId="59" applyFont="1" applyFill="1" applyBorder="1" applyAlignment="1">
      <alignment horizontal="left"/>
    </xf>
    <xf numFmtId="0" fontId="26" fillId="25" borderId="0" xfId="59" applyFont="1" applyFill="1" applyAlignment="1">
      <alignment horizontal="left" vertical="center"/>
    </xf>
    <xf numFmtId="0" fontId="61" fillId="0" borderId="31" xfId="59" applyFont="1" applyBorder="1" applyAlignment="1">
      <alignment horizontal="left" vertical="center" wrapText="1"/>
    </xf>
    <xf numFmtId="0" fontId="68" fillId="27" borderId="0" xfId="59" applyFont="1" applyFill="1" applyBorder="1" applyAlignment="1">
      <alignment horizontal="left" vertical="center"/>
    </xf>
    <xf numFmtId="0" fontId="68" fillId="27" borderId="54" xfId="59" applyFont="1" applyFill="1" applyBorder="1" applyAlignment="1">
      <alignment horizontal="left" vertical="center"/>
    </xf>
    <xf numFmtId="0" fontId="13" fillId="27" borderId="54" xfId="59" applyFont="1" applyFill="1" applyBorder="1" applyAlignment="1">
      <alignment horizontal="left" vertical="center"/>
    </xf>
    <xf numFmtId="0" fontId="13" fillId="29" borderId="0" xfId="62" applyFont="1" applyFill="1" applyBorder="1" applyAlignment="1">
      <alignment horizontal="left" vertical="center"/>
    </xf>
    <xf numFmtId="0" fontId="26" fillId="30" borderId="0" xfId="84" applyFont="1" applyFill="1" applyBorder="1" applyAlignment="1">
      <alignment horizontal="left" vertical="center"/>
    </xf>
    <xf numFmtId="0" fontId="26" fillId="30" borderId="54" xfId="84" applyFont="1" applyFill="1" applyBorder="1" applyAlignment="1">
      <alignment horizontal="left" vertical="center"/>
    </xf>
    <xf numFmtId="0" fontId="6" fillId="0" borderId="56" xfId="62" applyFont="1" applyBorder="1" applyAlignment="1">
      <alignment horizontal="center" vertical="center" wrapText="1"/>
    </xf>
    <xf numFmtId="0" fontId="6" fillId="0" borderId="57" xfId="62" applyFont="1" applyBorder="1" applyAlignment="1">
      <alignment horizontal="center" vertical="center" wrapText="1"/>
    </xf>
    <xf numFmtId="0" fontId="6" fillId="0" borderId="25" xfId="62" applyFont="1" applyBorder="1" applyAlignment="1">
      <alignment horizontal="center" vertical="center"/>
    </xf>
    <xf numFmtId="0" fontId="6" fillId="0" borderId="42" xfId="62" applyFont="1" applyBorder="1" applyAlignment="1">
      <alignment horizontal="center" vertical="center"/>
    </xf>
    <xf numFmtId="0" fontId="6" fillId="0" borderId="20" xfId="62" applyFont="1" applyBorder="1" applyAlignment="1">
      <alignment horizontal="center" vertical="center"/>
    </xf>
    <xf numFmtId="0" fontId="6" fillId="0" borderId="31" xfId="62" applyFont="1" applyBorder="1" applyAlignment="1">
      <alignment horizontal="center" vertical="center" wrapText="1"/>
    </xf>
    <xf numFmtId="0" fontId="6" fillId="0" borderId="54" xfId="62" applyFont="1" applyBorder="1" applyAlignment="1">
      <alignment horizontal="center" vertical="center" wrapText="1"/>
    </xf>
    <xf numFmtId="0" fontId="6" fillId="0" borderId="13" xfId="62" applyFont="1" applyBorder="1" applyAlignment="1">
      <alignment horizontal="center" vertical="center" wrapText="1"/>
    </xf>
    <xf numFmtId="0" fontId="6" fillId="0" borderId="14" xfId="62" applyFont="1" applyBorder="1" applyAlignment="1">
      <alignment horizontal="center" vertical="center" wrapText="1"/>
    </xf>
    <xf numFmtId="0" fontId="6" fillId="0" borderId="49" xfId="62" applyFont="1" applyBorder="1" applyAlignment="1">
      <alignment horizontal="center" vertical="center" wrapText="1"/>
    </xf>
    <xf numFmtId="0" fontId="6" fillId="0" borderId="28" xfId="62" applyFont="1" applyBorder="1" applyAlignment="1">
      <alignment horizontal="center" vertical="center"/>
    </xf>
    <xf numFmtId="0" fontId="29" fillId="30" borderId="54" xfId="84" applyFont="1" applyFill="1" applyBorder="1" applyAlignment="1">
      <alignment horizontal="left" vertical="center"/>
    </xf>
    <xf numFmtId="0" fontId="29" fillId="30" borderId="28" xfId="84" applyFont="1" applyFill="1" applyBorder="1" applyAlignment="1">
      <alignment horizontal="left" vertical="center"/>
    </xf>
    <xf numFmtId="0" fontId="12" fillId="0" borderId="28" xfId="62" applyFont="1" applyBorder="1" applyAlignment="1">
      <alignment horizontal="center" vertical="center" wrapText="1"/>
    </xf>
    <xf numFmtId="0" fontId="12" fillId="31" borderId="0" xfId="62" applyFont="1" applyFill="1" applyAlignment="1">
      <alignment horizontal="left" vertical="center"/>
    </xf>
    <xf numFmtId="0" fontId="68" fillId="24" borderId="0" xfId="62" applyFont="1" applyFill="1" applyAlignment="1">
      <alignment horizontal="left" vertical="center"/>
    </xf>
    <xf numFmtId="0" fontId="12" fillId="37" borderId="28" xfId="62" applyFont="1" applyFill="1" applyBorder="1" applyAlignment="1">
      <alignment horizontal="center" vertical="center" wrapText="1"/>
    </xf>
    <xf numFmtId="0" fontId="61" fillId="0" borderId="0" xfId="62" applyFont="1" applyAlignment="1">
      <alignment horizontal="left"/>
    </xf>
    <xf numFmtId="0" fontId="6" fillId="0" borderId="52" xfId="64" applyFont="1" applyFill="1" applyBorder="1" applyAlignment="1">
      <alignment horizontal="center" vertical="center"/>
    </xf>
    <xf numFmtId="0" fontId="6" fillId="0" borderId="58" xfId="64" applyFont="1" applyFill="1" applyBorder="1" applyAlignment="1">
      <alignment horizontal="center" vertical="center"/>
    </xf>
    <xf numFmtId="0" fontId="6" fillId="0" borderId="24" xfId="64" applyFont="1" applyFill="1" applyBorder="1" applyAlignment="1">
      <alignment horizontal="center" vertical="center"/>
    </xf>
    <xf numFmtId="0" fontId="6" fillId="0" borderId="25" xfId="64" applyFont="1" applyFill="1" applyBorder="1" applyAlignment="1">
      <alignment horizontal="center" vertical="center"/>
    </xf>
    <xf numFmtId="0" fontId="6" fillId="0" borderId="31" xfId="64" applyFont="1" applyFill="1" applyBorder="1" applyAlignment="1">
      <alignment horizontal="center" vertical="center" wrapText="1"/>
    </xf>
    <xf numFmtId="0" fontId="6" fillId="0" borderId="54" xfId="64" applyFont="1" applyFill="1" applyBorder="1" applyAlignment="1">
      <alignment horizontal="center" vertical="center" wrapText="1"/>
    </xf>
    <xf numFmtId="0" fontId="7" fillId="0" borderId="59" xfId="58" applyBorder="1" applyAlignment="1">
      <alignment horizontal="center"/>
    </xf>
    <xf numFmtId="0" fontId="21" fillId="27" borderId="54" xfId="60" applyFont="1" applyFill="1" applyBorder="1" applyAlignment="1">
      <alignment horizontal="center" vertical="center" wrapText="1"/>
    </xf>
    <xf numFmtId="0" fontId="26" fillId="25" borderId="54" xfId="60" applyFont="1" applyFill="1" applyBorder="1" applyAlignment="1">
      <alignment horizontal="left" vertical="center" wrapText="1"/>
    </xf>
    <xf numFmtId="0" fontId="26" fillId="30" borderId="0" xfId="0" applyFont="1" applyFill="1" applyAlignment="1">
      <alignment horizontal="left" vertical="center"/>
    </xf>
    <xf numFmtId="0" fontId="28" fillId="0" borderId="0" xfId="0" applyFont="1" applyBorder="1" applyAlignment="1">
      <alignment horizontal="left" vertical="center" wrapText="1"/>
    </xf>
  </cellXfs>
  <cellStyles count="93">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Normal_AEOF1_2003"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32" builtinId="8"/>
    <cellStyle name="Гиперссылка 2" xfId="33"/>
    <cellStyle name="Гиперссылка 3" xfId="34"/>
    <cellStyle name="Гиперссылка 4" xfId="86"/>
    <cellStyle name="Заголовки до таблиць в бюлетень" xfId="35"/>
    <cellStyle name="Заголовок 1 2" xfId="36"/>
    <cellStyle name="Заголовок 2 2" xfId="37"/>
    <cellStyle name="Заголовок 3 2" xfId="38"/>
    <cellStyle name="Заголовок 4 2" xfId="39"/>
    <cellStyle name="Итог 2" xfId="40"/>
    <cellStyle name="Контрольная ячейка 2" xfId="41"/>
    <cellStyle name="Название 2" xfId="42"/>
    <cellStyle name="Нейтральный 2" xfId="43"/>
    <cellStyle name="Обычный" xfId="0" builtinId="0"/>
    <cellStyle name="Обычный 2" xfId="44"/>
    <cellStyle name="Обычный 2 2" xfId="45"/>
    <cellStyle name="Обычный 2 3" xfId="46"/>
    <cellStyle name="Обычный 2 4" xfId="47"/>
    <cellStyle name="Обычный 2 5" xfId="48"/>
    <cellStyle name="Обычный 2 5 2" xfId="83"/>
    <cellStyle name="Обычный 2 5 3" xfId="87"/>
    <cellStyle name="Обычный 2_2013_PR" xfId="49"/>
    <cellStyle name="Обычный 3" xfId="50"/>
    <cellStyle name="Обычный 4" xfId="51"/>
    <cellStyle name="Обычный 5" xfId="52"/>
    <cellStyle name="Обычный 5 2" xfId="53"/>
    <cellStyle name="Обычный 5 2 2" xfId="84"/>
    <cellStyle name="Обычный 5_РОБОЧИЙ_Q4_2013" xfId="88"/>
    <cellStyle name="Обычный 6" xfId="54"/>
    <cellStyle name="Обычный 7" xfId="55"/>
    <cellStyle name="Обычный 7 2" xfId="56"/>
    <cellStyle name="Обычный 7 2 2" xfId="90"/>
    <cellStyle name="Обычный 7 3" xfId="89"/>
    <cellStyle name="Обычный 8" xfId="57"/>
    <cellStyle name="Обычный_2009_PR" xfId="58"/>
    <cellStyle name="Обычный_Q1 2010" xfId="59"/>
    <cellStyle name="Обычный_Q1 2010 2" xfId="60"/>
    <cellStyle name="Обычный_Q1 2011_PR" xfId="61"/>
    <cellStyle name="Обычный_Аналіз_3q_09" xfId="62"/>
    <cellStyle name="Обычный_Аналіз_3q_09 2" xfId="63"/>
    <cellStyle name="Обычный_Исходники_Q2_2010" xfId="64"/>
    <cellStyle name="Обычный_Исходники_Q4_2011" xfId="65"/>
    <cellStyle name="Обычный_Книга1" xfId="66"/>
    <cellStyle name="Обычный_Лист1" xfId="67"/>
    <cellStyle name="Плохой 2" xfId="68"/>
    <cellStyle name="Пояснение 2" xfId="69"/>
    <cellStyle name="Примечание 2" xfId="70"/>
    <cellStyle name="Процентный" xfId="71" builtinId="5"/>
    <cellStyle name="Процентный 2" xfId="72"/>
    <cellStyle name="Процентный 2 2" xfId="73"/>
    <cellStyle name="Процентный 2 3" xfId="85"/>
    <cellStyle name="Процентный 3" xfId="74"/>
    <cellStyle name="Процентный 4" xfId="75"/>
    <cellStyle name="Процентный 4 2" xfId="91"/>
    <cellStyle name="Связанная ячейка 2" xfId="76"/>
    <cellStyle name="Текст предупреждения 2" xfId="77"/>
    <cellStyle name="Тысячи [0]_MM95 (3)" xfId="78"/>
    <cellStyle name="Тысячи_MM95 (3)" xfId="79"/>
    <cellStyle name="Финансовый 2" xfId="80"/>
    <cellStyle name="Финансовый 2 2" xfId="92"/>
    <cellStyle name="Хороший 2" xfId="81"/>
    <cellStyle name="Шапка" xfId="82"/>
  </cellStyles>
  <dxfs count="0"/>
  <tableStyles count="0" defaultTableStyle="TableStyleMedium2" defaultPivotStyle="PivotStyleLight16"/>
  <colors>
    <mruColors>
      <color rgb="FF9CD816"/>
      <color rgb="FF03B921"/>
      <color rgb="FF38B64A"/>
      <color rgb="FF8FC850"/>
      <color rgb="FF90BA44"/>
      <color rgb="FF6FCC22"/>
      <color rgb="FF8CAB53"/>
      <color rgb="FF5EC553"/>
      <color rgb="FF58AA54"/>
      <color rgb="FF587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17005545286505E-2"/>
          <c:y val="2.209785253974365E-2"/>
          <c:w val="0.94639556377079481"/>
          <c:h val="0.68305414842704337"/>
        </c:manualLayout>
      </c:layout>
      <c:barChart>
        <c:barDir val="col"/>
        <c:grouping val="clustered"/>
        <c:varyColors val="0"/>
        <c:ser>
          <c:idx val="0"/>
          <c:order val="1"/>
          <c:tx>
            <c:strRef>
              <c:f>'КУА та ІСІ'!$F$2</c:f>
              <c:strCache>
                <c:ptCount val="1"/>
                <c:pt idx="0">
                  <c:v>Кількість зареєстрованих ІСІ на одну КУА</c:v>
                </c:pt>
              </c:strCache>
            </c:strRef>
          </c:tx>
          <c:spPr>
            <a:ln w="12700">
              <a:solidFill>
                <a:srgbClr val="FF9900"/>
              </a:solidFill>
              <a:prstDash val="solid"/>
            </a:ln>
          </c:spPr>
          <c:invertIfNegative val="0"/>
          <c:dLbls>
            <c:dLbl>
              <c:idx val="0"/>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1"/>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2"/>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3"/>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4"/>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5"/>
              <c:layout>
                <c:manualLayout>
                  <c:x val="-3.6316144400619067E-2"/>
                  <c:y val="-3.490802333838333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3.6533686523935002E-2"/>
                  <c:y val="-3.14895579830929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3.6429192019524256E-2"/>
                  <c:y val="-3.521459246380028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3.6044362292051761E-2"/>
                  <c:y val="-2.846270050073252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3.7186021802727454E-2"/>
                  <c:y val="-2.80083730151468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3.6479252477913449E-2"/>
                  <c:y val="-3.6413243793117708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3.6696794601229328E-2"/>
                  <c:y val="-3.23722990441895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2"/>
              <c:layout>
                <c:manualLayout>
                  <c:x val="-3.7838454111905076E-2"/>
                  <c:y val="-3.707631206562951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3"/>
              <c:layout>
                <c:manualLayout>
                  <c:x val="-3.8055899204836E-2"/>
                  <c:y val="-3.2773668707004294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4"/>
              <c:layout>
                <c:manualLayout>
                  <c:x val="-3.5500701044532033E-2"/>
                  <c:y val="-3.6677693055892184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5"/>
              <c:layout>
                <c:manualLayout>
                  <c:x val="-3.8490789390697631E-2"/>
                  <c:y val="-3.5911504323393788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6"/>
              <c:layout>
                <c:manualLayout>
                  <c:x val="-3.5935591230393776E-2"/>
                  <c:y val="-3.459544515452327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ІСІ'!$A$3:$A$16</c:f>
              <c:strCache>
                <c:ptCount val="5"/>
                <c:pt idx="0">
                  <c:v>30.09.2017</c:v>
                </c:pt>
                <c:pt idx="1">
                  <c:v>31.12.2017</c:v>
                </c:pt>
                <c:pt idx="2">
                  <c:v>31.03.2018</c:v>
                </c:pt>
                <c:pt idx="3">
                  <c:v>30.06.2018</c:v>
                </c:pt>
                <c:pt idx="4">
                  <c:v>30.09.2018</c:v>
                </c:pt>
              </c:strCache>
            </c:strRef>
          </c:cat>
          <c:val>
            <c:numRef>
              <c:f>'КУА та ІСІ'!$F$12:$F$16</c:f>
            </c:numRef>
          </c:val>
        </c:ser>
        <c:ser>
          <c:idx val="1"/>
          <c:order val="0"/>
          <c:tx>
            <c:strRef>
              <c:f>'КУА та ІСІ'!$B$2</c:f>
              <c:strCache>
                <c:ptCount val="1"/>
                <c:pt idx="0">
                  <c:v>Кількість усіх КУА</c:v>
                </c:pt>
              </c:strCache>
            </c:strRef>
          </c:tx>
          <c:spPr>
            <a:solidFill>
              <a:srgbClr val="0070C0"/>
            </a:solidFill>
            <a:ln w="25400">
              <a:noFill/>
            </a:ln>
          </c:spPr>
          <c:invertIfNegative val="0"/>
          <c:dLbls>
            <c:dLbl>
              <c:idx val="0"/>
              <c:layout>
                <c:manualLayout>
                  <c:x val="-1.105096820901222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2629677953156823E-2"/>
                  <c:y val="8.3631999446843464E-3"/>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208387697301483E-2"/>
                  <c:y val="4.1815999723420968E-3"/>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2629677953156823E-2"/>
                  <c:y val="-7.6661780556175717E-17"/>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4208387697301426E-2"/>
                  <c:y val="-7.6661780556175717E-17"/>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ІСІ'!$A$3:$A$16</c:f>
              <c:strCache>
                <c:ptCount val="5"/>
                <c:pt idx="0">
                  <c:v>30.09.2017</c:v>
                </c:pt>
                <c:pt idx="1">
                  <c:v>31.12.2017</c:v>
                </c:pt>
                <c:pt idx="2">
                  <c:v>31.03.2018</c:v>
                </c:pt>
                <c:pt idx="3">
                  <c:v>30.06.2018</c:v>
                </c:pt>
                <c:pt idx="4">
                  <c:v>30.09.2018</c:v>
                </c:pt>
              </c:strCache>
            </c:strRef>
          </c:cat>
          <c:val>
            <c:numRef>
              <c:f>'КУА та ІСІ'!$B$12:$B$16</c:f>
              <c:numCache>
                <c:formatCode>General</c:formatCode>
                <c:ptCount val="5"/>
                <c:pt idx="0">
                  <c:v>300</c:v>
                </c:pt>
                <c:pt idx="1">
                  <c:v>296</c:v>
                </c:pt>
                <c:pt idx="2">
                  <c:v>296</c:v>
                </c:pt>
                <c:pt idx="3">
                  <c:v>291</c:v>
                </c:pt>
                <c:pt idx="4">
                  <c:v>292</c:v>
                </c:pt>
              </c:numCache>
            </c:numRef>
          </c:val>
        </c:ser>
        <c:ser>
          <c:idx val="4"/>
          <c:order val="4"/>
          <c:tx>
            <c:strRef>
              <c:f>'КУА та ІСІ'!$C$2</c:f>
              <c:strCache>
                <c:ptCount val="1"/>
                <c:pt idx="0">
                  <c:v>Кількість КУА з ІСІ в управлінні</c:v>
                </c:pt>
              </c:strCache>
            </c:strRef>
          </c:tx>
          <c:invertIfNegative val="0"/>
          <c:cat>
            <c:strRef>
              <c:f>'КУА та ІСІ'!$A$3:$A$16</c:f>
              <c:strCache>
                <c:ptCount val="5"/>
                <c:pt idx="0">
                  <c:v>30.09.2017</c:v>
                </c:pt>
                <c:pt idx="1">
                  <c:v>31.12.2017</c:v>
                </c:pt>
                <c:pt idx="2">
                  <c:v>31.03.2018</c:v>
                </c:pt>
                <c:pt idx="3">
                  <c:v>30.06.2018</c:v>
                </c:pt>
                <c:pt idx="4">
                  <c:v>30.09.2018</c:v>
                </c:pt>
              </c:strCache>
            </c:strRef>
          </c:cat>
          <c:val>
            <c:numRef>
              <c:f>'КУА та ІСІ'!$C$12:$C$16</c:f>
              <c:numCache>
                <c:formatCode>General</c:formatCode>
                <c:ptCount val="5"/>
                <c:pt idx="0">
                  <c:v>287</c:v>
                </c:pt>
                <c:pt idx="1">
                  <c:v>284</c:v>
                </c:pt>
                <c:pt idx="2">
                  <c:v>284</c:v>
                </c:pt>
                <c:pt idx="3">
                  <c:v>278</c:v>
                </c:pt>
                <c:pt idx="4">
                  <c:v>277</c:v>
                </c:pt>
              </c:numCache>
            </c:numRef>
          </c:val>
        </c:ser>
        <c:ser>
          <c:idx val="3"/>
          <c:order val="3"/>
          <c:tx>
            <c:strRef>
              <c:f>'КУА та ІСІ'!$G$2</c:f>
              <c:strCache>
                <c:ptCount val="1"/>
                <c:pt idx="0">
                  <c:v>Кількість сформованих ІСІ (таких, що досягли нормативу мін. обсягу активів) </c:v>
                </c:pt>
              </c:strCache>
            </c:strRef>
          </c:tx>
          <c:spPr>
            <a:solidFill>
              <a:srgbClr val="33CCCC"/>
            </a:solidFill>
            <a:ln w="25400">
              <a:noFill/>
            </a:ln>
          </c:spPr>
          <c:invertIfNegative val="0"/>
          <c:dLbls>
            <c:dLbl>
              <c:idx val="0"/>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633586256819795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'КУА та ІСІ'!$A$3:$A$16</c:f>
              <c:strCache>
                <c:ptCount val="5"/>
                <c:pt idx="0">
                  <c:v>30.09.2017</c:v>
                </c:pt>
                <c:pt idx="1">
                  <c:v>31.12.2017</c:v>
                </c:pt>
                <c:pt idx="2">
                  <c:v>31.03.2018</c:v>
                </c:pt>
                <c:pt idx="3">
                  <c:v>30.06.2018</c:v>
                </c:pt>
                <c:pt idx="4">
                  <c:v>30.09.2018</c:v>
                </c:pt>
              </c:strCache>
            </c:strRef>
          </c:cat>
          <c:val>
            <c:numRef>
              <c:f>'КУА та ІСІ'!$G$12:$G$16</c:f>
              <c:numCache>
                <c:formatCode>0</c:formatCode>
                <c:ptCount val="5"/>
                <c:pt idx="0">
                  <c:v>1160</c:v>
                </c:pt>
                <c:pt idx="1">
                  <c:v>1167</c:v>
                </c:pt>
                <c:pt idx="2">
                  <c:v>1190</c:v>
                </c:pt>
                <c:pt idx="3">
                  <c:v>1203</c:v>
                </c:pt>
                <c:pt idx="4">
                  <c:v>1209</c:v>
                </c:pt>
              </c:numCache>
            </c:numRef>
          </c:val>
        </c:ser>
        <c:dLbls>
          <c:showLegendKey val="0"/>
          <c:showVal val="0"/>
          <c:showCatName val="0"/>
          <c:showSerName val="0"/>
          <c:showPercent val="0"/>
          <c:showBubbleSize val="0"/>
        </c:dLbls>
        <c:gapWidth val="250"/>
        <c:axId val="176905488"/>
        <c:axId val="179654064"/>
      </c:barChart>
      <c:barChart>
        <c:barDir val="col"/>
        <c:grouping val="clustered"/>
        <c:varyColors val="0"/>
        <c:ser>
          <c:idx val="2"/>
          <c:order val="2"/>
          <c:tx>
            <c:strRef>
              <c:f>'КУА та ІСІ'!$E$2</c:f>
              <c:strCache>
                <c:ptCount val="1"/>
                <c:pt idx="0">
                  <c:v>Кількість ІСІ в управлінні (зареєстрованих) </c:v>
                </c:pt>
              </c:strCache>
            </c:strRef>
          </c:tx>
          <c:spPr>
            <a:solidFill>
              <a:srgbClr val="008080"/>
            </a:solidFill>
            <a:ln w="25400">
              <a:noFill/>
            </a:ln>
          </c:spPr>
          <c:invertIfNegative val="0"/>
          <c:cat>
            <c:strRef>
              <c:f>'КУА та ІСІ'!$A$12:$A$16</c:f>
              <c:strCache>
                <c:ptCount val="5"/>
                <c:pt idx="0">
                  <c:v>30.09.2017</c:v>
                </c:pt>
                <c:pt idx="1">
                  <c:v>31.12.2017</c:v>
                </c:pt>
                <c:pt idx="2">
                  <c:v>31.03.2018</c:v>
                </c:pt>
                <c:pt idx="3">
                  <c:v>30.06.2018</c:v>
                </c:pt>
                <c:pt idx="4">
                  <c:v>30.09.2018</c:v>
                </c:pt>
              </c:strCache>
            </c:strRef>
          </c:cat>
          <c:val>
            <c:numRef>
              <c:f>'КУА та ІСІ'!$E$12:$E$16</c:f>
            </c:numRef>
          </c:val>
        </c:ser>
        <c:dLbls>
          <c:showLegendKey val="0"/>
          <c:showVal val="0"/>
          <c:showCatName val="0"/>
          <c:showSerName val="0"/>
          <c:showPercent val="0"/>
          <c:showBubbleSize val="0"/>
        </c:dLbls>
        <c:gapWidth val="500"/>
        <c:overlap val="71"/>
        <c:axId val="179655184"/>
        <c:axId val="179654624"/>
      </c:barChart>
      <c:catAx>
        <c:axId val="176905488"/>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179654064"/>
        <c:crosses val="autoZero"/>
        <c:auto val="0"/>
        <c:lblAlgn val="ctr"/>
        <c:lblOffset val="0"/>
        <c:tickLblSkip val="1"/>
        <c:tickMarkSkip val="1"/>
        <c:noMultiLvlLbl val="0"/>
      </c:catAx>
      <c:valAx>
        <c:axId val="179654064"/>
        <c:scaling>
          <c:orientation val="minMax"/>
          <c:max val="15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76905488"/>
        <c:crosses val="autoZero"/>
        <c:crossBetween val="between"/>
        <c:majorUnit val="250"/>
      </c:valAx>
      <c:valAx>
        <c:axId val="179654624"/>
        <c:scaling>
          <c:orientation val="minMax"/>
        </c:scaling>
        <c:delete val="1"/>
        <c:axPos val="r"/>
        <c:numFmt formatCode="General" sourceLinked="1"/>
        <c:majorTickMark val="out"/>
        <c:minorTickMark val="none"/>
        <c:tickLblPos val="nextTo"/>
        <c:crossAx val="179655184"/>
        <c:crosses val="max"/>
        <c:crossBetween val="between"/>
      </c:valAx>
      <c:catAx>
        <c:axId val="179655184"/>
        <c:scaling>
          <c:orientation val="minMax"/>
        </c:scaling>
        <c:delete val="1"/>
        <c:axPos val="b"/>
        <c:numFmt formatCode="General" sourceLinked="1"/>
        <c:majorTickMark val="out"/>
        <c:minorTickMark val="none"/>
        <c:tickLblPos val="nextTo"/>
        <c:crossAx val="179654624"/>
        <c:crosses val="autoZero"/>
        <c:auto val="0"/>
        <c:lblAlgn val="ctr"/>
        <c:lblOffset val="100"/>
        <c:noMultiLvlLbl val="0"/>
      </c:catAx>
      <c:spPr>
        <a:solidFill>
          <a:srgbClr val="FFFFFF"/>
        </a:solidFill>
        <a:ln w="25400">
          <a:noFill/>
        </a:ln>
      </c:spPr>
    </c:plotArea>
    <c:legend>
      <c:legendPos val="r"/>
      <c:layout>
        <c:manualLayout>
          <c:xMode val="edge"/>
          <c:yMode val="edge"/>
          <c:x val="6.4336985241755015E-3"/>
          <c:y val="0.80190733175042272"/>
          <c:w val="0.99028390647801734"/>
          <c:h val="0.19809266824957728"/>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ru-RU" sz="1400"/>
              <a:t>Активи ІСІ</a:t>
            </a:r>
          </a:p>
        </c:rich>
      </c:tx>
      <c:layout>
        <c:manualLayout>
          <c:xMode val="edge"/>
          <c:yMode val="edge"/>
          <c:x val="0.42808194767733238"/>
          <c:y val="4.8653253176257849E-2"/>
        </c:manualLayout>
      </c:layout>
      <c:overlay val="0"/>
      <c:spPr>
        <a:noFill/>
        <a:ln w="25400">
          <a:noFill/>
        </a:ln>
      </c:spPr>
    </c:title>
    <c:autoTitleDeleted val="0"/>
    <c:plotArea>
      <c:layout>
        <c:manualLayout>
          <c:layoutTarget val="inner"/>
          <c:xMode val="edge"/>
          <c:yMode val="edge"/>
          <c:x val="7.2639711162631015E-2"/>
          <c:y val="0.22412714710304832"/>
          <c:w val="0.73273786763230586"/>
          <c:h val="0.68952187330112036"/>
        </c:manualLayout>
      </c:layout>
      <c:ofPieChart>
        <c:ofPieType val="bar"/>
        <c:varyColors val="1"/>
        <c:ser>
          <c:idx val="0"/>
          <c:order val="0"/>
          <c:tx>
            <c:strRef>
              <c:f>'Активи та ВЧА'!$B$24</c:f>
              <c:strCache>
                <c:ptCount val="1"/>
                <c:pt idx="0">
                  <c:v>30.09.2018</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3691601151710154"/>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
                  <c:y val="-2.241793461223554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7114110621549074E-3"/>
                  <c:y val="0.12333363194004783"/>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2.1976985435302673E-3"/>
                  <c:y val="0.2363750621118741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249886069592497"/>
                  <c:y val="-0.29404373548276486"/>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3.39%</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multiLvlStrRef>
              <c:f>'Активи та ВЧА'!$A$25:$A$28</c:f>
            </c:multiLvlStrRef>
          </c:cat>
          <c:val>
            <c:numRef>
              <c:f>'Активи та ВЧА'!$B$25:$B$28</c:f>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7679831324613"/>
          <c:y val="0.11946072574347781"/>
          <c:w val="0.88082531368622807"/>
          <c:h val="0.6427481485500367"/>
        </c:manualLayout>
      </c:layout>
      <c:barChart>
        <c:barDir val="col"/>
        <c:grouping val="stacked"/>
        <c:varyColors val="0"/>
        <c:ser>
          <c:idx val="1"/>
          <c:order val="0"/>
          <c:tx>
            <c:strRef>
              <c:f>'Активи та ВЧА'!$A$10</c:f>
              <c:strCache>
                <c:ptCount val="1"/>
                <c:pt idx="0">
                  <c:v>Венчурні</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'Активи та ВЧА'!$B$3:$E$3</c:f>
              <c:strCache>
                <c:ptCount val="4"/>
                <c:pt idx="0">
                  <c:v>30.09.2017</c:v>
                </c:pt>
                <c:pt idx="1">
                  <c:v>31.12.2017</c:v>
                </c:pt>
                <c:pt idx="2">
                  <c:v>30.06.2018</c:v>
                </c:pt>
                <c:pt idx="3">
                  <c:v>30.09.2018</c:v>
                </c:pt>
              </c:strCache>
            </c:strRef>
          </c:cat>
          <c:val>
            <c:numRef>
              <c:f>'Активи та ВЧА'!$B$10:$E$10</c:f>
              <c:numCache>
                <c:formatCode>#,##0.00</c:formatCode>
                <c:ptCount val="4"/>
                <c:pt idx="0">
                  <c:v>252862.41689739499</c:v>
                </c:pt>
                <c:pt idx="1">
                  <c:v>267000.79139761999</c:v>
                </c:pt>
                <c:pt idx="2">
                  <c:v>272052.33362176904</c:v>
                </c:pt>
                <c:pt idx="3">
                  <c:v>283620.68278511101</c:v>
                </c:pt>
              </c:numCache>
            </c:numRef>
          </c:val>
        </c:ser>
        <c:ser>
          <c:idx val="0"/>
          <c:order val="1"/>
          <c:tx>
            <c:strRef>
              <c:f>'Активи та ВЧА'!$A$9</c:f>
              <c:strCache>
                <c:ptCount val="1"/>
                <c:pt idx="0">
                  <c:v>Усі (крім венчурних)</c:v>
                </c:pt>
              </c:strCache>
            </c:strRef>
          </c:tx>
          <c:spPr>
            <a:solidFill>
              <a:srgbClr val="FF99CC"/>
            </a:solidFill>
            <a:ln w="25400">
              <a:noFill/>
            </a:ln>
          </c:spPr>
          <c:invertIfNegative val="0"/>
          <c:dLbls>
            <c:dLbl>
              <c:idx val="0"/>
              <c:layout>
                <c:manualLayout>
                  <c:x val="-3.713950567473259E-17"/>
                  <c:y val="-4.697984922057844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4.6979849220578414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855802269893036E-16"/>
                  <c:y val="-4.697984922057842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5.8724811525723009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ВЧА'!$B$3:$E$3</c:f>
              <c:strCache>
                <c:ptCount val="4"/>
                <c:pt idx="0">
                  <c:v>30.09.2017</c:v>
                </c:pt>
                <c:pt idx="1">
                  <c:v>31.12.2017</c:v>
                </c:pt>
                <c:pt idx="2">
                  <c:v>30.06.2018</c:v>
                </c:pt>
                <c:pt idx="3">
                  <c:v>30.09.2018</c:v>
                </c:pt>
              </c:strCache>
            </c:strRef>
          </c:cat>
          <c:val>
            <c:numRef>
              <c:f>'Активи та ВЧА'!$B$9:$E$9</c:f>
              <c:numCache>
                <c:formatCode>#,##0.00</c:formatCode>
                <c:ptCount val="4"/>
                <c:pt idx="0">
                  <c:v>8207.6031593957996</c:v>
                </c:pt>
                <c:pt idx="1">
                  <c:v>8521.5197069821006</c:v>
                </c:pt>
                <c:pt idx="2">
                  <c:v>8352.6845875513009</c:v>
                </c:pt>
                <c:pt idx="3">
                  <c:v>9938.9150440366993</c:v>
                </c:pt>
              </c:numCache>
            </c:numRef>
          </c:val>
        </c:ser>
        <c:dLbls>
          <c:showLegendKey val="0"/>
          <c:showVal val="0"/>
          <c:showCatName val="0"/>
          <c:showSerName val="0"/>
          <c:showPercent val="0"/>
          <c:showBubbleSize val="0"/>
        </c:dLbls>
        <c:gapWidth val="105"/>
        <c:overlap val="100"/>
        <c:axId val="181059552"/>
        <c:axId val="181060112"/>
      </c:barChart>
      <c:catAx>
        <c:axId val="181059552"/>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181060112"/>
        <c:crosses val="autoZero"/>
        <c:auto val="1"/>
        <c:lblAlgn val="ctr"/>
        <c:lblOffset val="100"/>
        <c:tickLblSkip val="1"/>
        <c:tickMarkSkip val="1"/>
        <c:noMultiLvlLbl val="0"/>
      </c:catAx>
      <c:valAx>
        <c:axId val="181060112"/>
        <c:scaling>
          <c:orientation val="minMax"/>
          <c:max val="30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5.6157591396079187E-5"/>
              <c:y val="1.535291607993232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181059552"/>
        <c:crosses val="autoZero"/>
        <c:crossBetween val="between"/>
        <c:majorUnit val="3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sz="1400"/>
              <a:t>ВЧА ІСІ</a:t>
            </a:r>
          </a:p>
        </c:rich>
      </c:tx>
      <c:layout>
        <c:manualLayout>
          <c:xMode val="edge"/>
          <c:yMode val="edge"/>
          <c:x val="0.43629607862777336"/>
          <c:y val="2.3003603047555273E-2"/>
        </c:manualLayout>
      </c:layout>
      <c:overlay val="0"/>
      <c:spPr>
        <a:noFill/>
        <a:ln w="25400">
          <a:noFill/>
        </a:ln>
      </c:spPr>
    </c:title>
    <c:autoTitleDeleted val="0"/>
    <c:plotArea>
      <c:layout>
        <c:manualLayout>
          <c:layoutTarget val="inner"/>
          <c:xMode val="edge"/>
          <c:yMode val="edge"/>
          <c:x val="0.10066729946161503"/>
          <c:y val="0.25644535361874604"/>
          <c:w val="0.70831526939303258"/>
          <c:h val="0.69567857191614235"/>
        </c:manualLayout>
      </c:layout>
      <c:ofPieChart>
        <c:ofPieType val="bar"/>
        <c:varyColors val="1"/>
        <c:ser>
          <c:idx val="0"/>
          <c:order val="0"/>
          <c:tx>
            <c:strRef>
              <c:f>'Активи та ВЧА'!$B$69</c:f>
              <c:strCache>
                <c:ptCount val="1"/>
                <c:pt idx="0">
                  <c:v>30.09.2018</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3254151820132927"/>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8323749607636478E-3"/>
                  <c:y val="-2.903597585466815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8826373085451403E-3"/>
                  <c:y val="0.1088956808030575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294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3743026682429249"/>
                  <c:y val="-0.28709657486065993"/>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3.53%</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ВЧА'!$A$70:$A$73</c:f>
              <c:strCache>
                <c:ptCount val="4"/>
                <c:pt idx="0">
                  <c:v>Венчурні</c:v>
                </c:pt>
                <c:pt idx="1">
                  <c:v>Відкриті</c:v>
                </c:pt>
                <c:pt idx="2">
                  <c:v>Інтервальні</c:v>
                </c:pt>
                <c:pt idx="3">
                  <c:v>Закриті (крім венчурних)</c:v>
                </c:pt>
              </c:strCache>
            </c:strRef>
          </c:cat>
          <c:val>
            <c:numRef>
              <c:f>'Активи та ВЧА'!$B$70:$B$73</c:f>
              <c:numCache>
                <c:formatCode>0.00%</c:formatCode>
                <c:ptCount val="4"/>
                <c:pt idx="0">
                  <c:v>0.96466605455071985</c:v>
                </c:pt>
                <c:pt idx="1">
                  <c:v>3.7594769845417846E-4</c:v>
                </c:pt>
                <c:pt idx="2">
                  <c:v>3.6337032246434446E-4</c:v>
                </c:pt>
                <c:pt idx="3">
                  <c:v>3.4594627428361682E-2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50980791822882E-2"/>
          <c:y val="4.1343608762316887E-2"/>
          <c:w val="0.90784557907845576"/>
          <c:h val="0.70026016498144017"/>
        </c:manualLayout>
      </c:layout>
      <c:barChart>
        <c:barDir val="col"/>
        <c:grouping val="percentStacked"/>
        <c:varyColors val="0"/>
        <c:ser>
          <c:idx val="0"/>
          <c:order val="0"/>
          <c:tx>
            <c:strRef>
              <c:f>'Активи та ВЧА'!$A$53</c:f>
              <c:strCache>
                <c:ptCount val="1"/>
                <c:pt idx="0">
                  <c:v>Відкриті</c:v>
                </c:pt>
              </c:strCache>
            </c:strRef>
          </c:tx>
          <c:spPr>
            <a:solidFill>
              <a:srgbClr val="CC99FF"/>
            </a:solidFill>
            <a:ln w="25400">
              <a:noFill/>
            </a:ln>
          </c:spPr>
          <c:invertIfNegative val="0"/>
          <c:dLbls>
            <c:dLbl>
              <c:idx val="0"/>
              <c:layout>
                <c:manualLayout>
                  <c:x val="-7.7028395596157748E-2"/>
                  <c:y val="-4.942940603048860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6389008468075156E-2"/>
                  <c:y val="-3.913547280294142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9193768872098419E-2"/>
                  <c:y val="-3.327520102464464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306486282075976E-2"/>
                  <c:y val="-3.895589245913058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ВЧА'!$B$52:$E$52</c:f>
              <c:strCache>
                <c:ptCount val="4"/>
                <c:pt idx="0">
                  <c:v>31.12.2017</c:v>
                </c:pt>
                <c:pt idx="1">
                  <c:v>31.03.2018</c:v>
                </c:pt>
                <c:pt idx="2">
                  <c:v>30.06.2018</c:v>
                </c:pt>
                <c:pt idx="3">
                  <c:v>30.09.2018</c:v>
                </c:pt>
              </c:strCache>
            </c:strRef>
          </c:cat>
          <c:val>
            <c:numRef>
              <c:f>'Активи та ВЧА'!$B$53:$E$53</c:f>
              <c:numCache>
                <c:formatCode>0.00%</c:formatCode>
                <c:ptCount val="4"/>
                <c:pt idx="0">
                  <c:v>8.9411061489211609E-3</c:v>
                </c:pt>
                <c:pt idx="1">
                  <c:v>9.0623294415851791E-3</c:v>
                </c:pt>
                <c:pt idx="2">
                  <c:v>1.0346036510222869E-2</c:v>
                </c:pt>
                <c:pt idx="3">
                  <c:v>1.0639844876475207E-2</c:v>
                </c:pt>
              </c:numCache>
            </c:numRef>
          </c:val>
        </c:ser>
        <c:ser>
          <c:idx val="1"/>
          <c:order val="1"/>
          <c:tx>
            <c:strRef>
              <c:f>'Активи та ВЧА'!$A$54</c:f>
              <c:strCache>
                <c:ptCount val="1"/>
                <c:pt idx="0">
                  <c:v>Інтервальні</c:v>
                </c:pt>
              </c:strCache>
            </c:strRef>
          </c:tx>
          <c:spPr>
            <a:solidFill>
              <a:srgbClr val="969696"/>
            </a:solidFill>
            <a:ln w="25400">
              <a:noFill/>
            </a:ln>
          </c:spPr>
          <c:invertIfNegative val="0"/>
          <c:dLbls>
            <c:dLbl>
              <c:idx val="0"/>
              <c:layout>
                <c:manualLayout>
                  <c:x val="7.837804971975755E-2"/>
                  <c:y val="-5.3518955424279466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9634398707129794E-2"/>
                  <c:y val="-4.6985842581275077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622471534258135E-2"/>
                  <c:y val="-5.6990507657245663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2888597258676006E-2"/>
                  <c:y val="-4.6705269194948267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ВЧА'!$B$52:$E$52</c:f>
              <c:strCache>
                <c:ptCount val="4"/>
                <c:pt idx="0">
                  <c:v>31.12.2017</c:v>
                </c:pt>
                <c:pt idx="1">
                  <c:v>31.03.2018</c:v>
                </c:pt>
                <c:pt idx="2">
                  <c:v>30.06.2018</c:v>
                </c:pt>
                <c:pt idx="3">
                  <c:v>30.09.2018</c:v>
                </c:pt>
              </c:strCache>
            </c:strRef>
          </c:cat>
          <c:val>
            <c:numRef>
              <c:f>'Активи та ВЧА'!$B$54:$E$54</c:f>
              <c:numCache>
                <c:formatCode>0.00%</c:formatCode>
                <c:ptCount val="4"/>
                <c:pt idx="0">
                  <c:v>9.4088467425173898E-3</c:v>
                </c:pt>
                <c:pt idx="1">
                  <c:v>9.4907989658100846E-3</c:v>
                </c:pt>
                <c:pt idx="2">
                  <c:v>9.9335671348314645E-3</c:v>
                </c:pt>
                <c:pt idx="3">
                  <c:v>1.0283887571682056E-2</c:v>
                </c:pt>
              </c:numCache>
            </c:numRef>
          </c:val>
        </c:ser>
        <c:ser>
          <c:idx val="2"/>
          <c:order val="2"/>
          <c:tx>
            <c:strRef>
              <c:f>'Активи та ВЧА'!$A$55</c:f>
              <c:strCache>
                <c:ptCount val="1"/>
                <c:pt idx="0">
                  <c:v>Закриті (крім венчурних), у т. ч.:</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'Активи та ВЧА'!$B$52:$E$52</c:f>
              <c:strCache>
                <c:ptCount val="4"/>
                <c:pt idx="0">
                  <c:v>31.12.2017</c:v>
                </c:pt>
                <c:pt idx="1">
                  <c:v>31.03.2018</c:v>
                </c:pt>
                <c:pt idx="2">
                  <c:v>30.06.2018</c:v>
                </c:pt>
                <c:pt idx="3">
                  <c:v>30.09.2018</c:v>
                </c:pt>
              </c:strCache>
            </c:strRef>
          </c:cat>
          <c:val>
            <c:numRef>
              <c:f>'Активи та ВЧА'!$B$55:$E$55</c:f>
              <c:numCache>
                <c:formatCode>0.00%</c:formatCode>
                <c:ptCount val="4"/>
                <c:pt idx="0">
                  <c:v>0.98165004710856152</c:v>
                </c:pt>
                <c:pt idx="1">
                  <c:v>0.9814468715926048</c:v>
                </c:pt>
                <c:pt idx="2">
                  <c:v>0.97972039635494568</c:v>
                </c:pt>
                <c:pt idx="3">
                  <c:v>0.97907626755184274</c:v>
                </c:pt>
              </c:numCache>
            </c:numRef>
          </c:val>
        </c:ser>
        <c:dLbls>
          <c:showLegendKey val="0"/>
          <c:showVal val="0"/>
          <c:showCatName val="0"/>
          <c:showSerName val="0"/>
          <c:showPercent val="0"/>
          <c:showBubbleSize val="0"/>
        </c:dLbls>
        <c:gapWidth val="150"/>
        <c:overlap val="100"/>
        <c:axId val="181684448"/>
        <c:axId val="181685008"/>
      </c:barChart>
      <c:catAx>
        <c:axId val="181684448"/>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181685008"/>
        <c:crosses val="autoZero"/>
        <c:auto val="1"/>
        <c:lblAlgn val="ctr"/>
        <c:lblOffset val="100"/>
        <c:tickLblSkip val="1"/>
        <c:tickMarkSkip val="1"/>
        <c:noMultiLvlLbl val="0"/>
      </c:catAx>
      <c:valAx>
        <c:axId val="1816850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181684448"/>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3475223969497899"/>
          <c:w val="0.87644023869040344"/>
          <c:h val="0.73049898360962295"/>
        </c:manualLayout>
      </c:layout>
      <c:barChart>
        <c:barDir val="col"/>
        <c:grouping val="clustered"/>
        <c:varyColors val="0"/>
        <c:ser>
          <c:idx val="1"/>
          <c:order val="0"/>
          <c:tx>
            <c:strRef>
              <c:f>'Притік-відтік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відкритих ІСІ'!$A$3:$A$15</c:f>
              <c:strCache>
                <c:ptCount val="13"/>
                <c:pt idx="0">
                  <c:v>вересень '17</c:v>
                </c:pt>
                <c:pt idx="1">
                  <c:v>жовтень '17</c:v>
                </c:pt>
                <c:pt idx="2">
                  <c:v>листопад '17</c:v>
                </c:pt>
                <c:pt idx="3">
                  <c:v>грудень '17</c:v>
                </c:pt>
                <c:pt idx="4">
                  <c:v>січень '18</c:v>
                </c:pt>
                <c:pt idx="5">
                  <c:v>лютий  '18</c:v>
                </c:pt>
                <c:pt idx="6">
                  <c:v>березень '18</c:v>
                </c:pt>
                <c:pt idx="7">
                  <c:v>квітень '18</c:v>
                </c:pt>
                <c:pt idx="8">
                  <c:v>травень  '18</c:v>
                </c:pt>
                <c:pt idx="9">
                  <c:v>червень '18</c:v>
                </c:pt>
                <c:pt idx="10">
                  <c:v>липень '18</c:v>
                </c:pt>
                <c:pt idx="11">
                  <c:v>серпень '18</c:v>
                </c:pt>
                <c:pt idx="12">
                  <c:v>вересень '18</c:v>
                </c:pt>
              </c:strCache>
            </c:strRef>
          </c:cat>
          <c:val>
            <c:numRef>
              <c:f>'Притік-відтік відкритих ІСІ'!$B$3:$B$15</c:f>
              <c:numCache>
                <c:formatCode>#,##0</c:formatCode>
                <c:ptCount val="13"/>
                <c:pt idx="0">
                  <c:v>1554.7161294099999</c:v>
                </c:pt>
                <c:pt idx="1">
                  <c:v>1098.91831318</c:v>
                </c:pt>
                <c:pt idx="2">
                  <c:v>-1250.6450334000001</c:v>
                </c:pt>
                <c:pt idx="3">
                  <c:v>314.24897535000002</c:v>
                </c:pt>
                <c:pt idx="4">
                  <c:v>1782.9667985599999</c:v>
                </c:pt>
                <c:pt idx="5">
                  <c:v>1586.6355764499999</c:v>
                </c:pt>
                <c:pt idx="6">
                  <c:v>-1224.3879933149999</c:v>
                </c:pt>
                <c:pt idx="7">
                  <c:v>1868.19474747</c:v>
                </c:pt>
                <c:pt idx="8">
                  <c:v>407.2953321</c:v>
                </c:pt>
                <c:pt idx="9">
                  <c:v>494.61597842999998</c:v>
                </c:pt>
                <c:pt idx="10">
                  <c:v>207.26159415000001</c:v>
                </c:pt>
                <c:pt idx="11">
                  <c:v>-776.57719488999999</c:v>
                </c:pt>
                <c:pt idx="12">
                  <c:v>-962.32864698000003</c:v>
                </c:pt>
              </c:numCache>
            </c:numRef>
          </c:val>
        </c:ser>
        <c:dLbls>
          <c:showLegendKey val="0"/>
          <c:showVal val="0"/>
          <c:showCatName val="0"/>
          <c:showSerName val="0"/>
          <c:showPercent val="0"/>
          <c:showBubbleSize val="0"/>
        </c:dLbls>
        <c:gapWidth val="150"/>
        <c:axId val="181641600"/>
        <c:axId val="181642160"/>
      </c:barChart>
      <c:lineChart>
        <c:grouping val="standard"/>
        <c:varyColors val="0"/>
        <c:ser>
          <c:idx val="0"/>
          <c:order val="1"/>
          <c:tx>
            <c:strRef>
              <c:f>'Притік-відтік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'Притік-відтік відкритих ІСІ'!$A$3:$A$15</c:f>
              <c:strCache>
                <c:ptCount val="13"/>
                <c:pt idx="0">
                  <c:v>вересень '17</c:v>
                </c:pt>
                <c:pt idx="1">
                  <c:v>жовтень '17</c:v>
                </c:pt>
                <c:pt idx="2">
                  <c:v>листопад '17</c:v>
                </c:pt>
                <c:pt idx="3">
                  <c:v>грудень '17</c:v>
                </c:pt>
                <c:pt idx="4">
                  <c:v>січень '18</c:v>
                </c:pt>
                <c:pt idx="5">
                  <c:v>лютий  '18</c:v>
                </c:pt>
                <c:pt idx="6">
                  <c:v>березень '18</c:v>
                </c:pt>
                <c:pt idx="7">
                  <c:v>квітень '18</c:v>
                </c:pt>
                <c:pt idx="8">
                  <c:v>травень  '18</c:v>
                </c:pt>
                <c:pt idx="9">
                  <c:v>червень '18</c:v>
                </c:pt>
                <c:pt idx="10">
                  <c:v>липень '18</c:v>
                </c:pt>
                <c:pt idx="11">
                  <c:v>серпень '18</c:v>
                </c:pt>
                <c:pt idx="12">
                  <c:v>вересень '18</c:v>
                </c:pt>
              </c:strCache>
            </c:strRef>
          </c:cat>
          <c:val>
            <c:numRef>
              <c:f>'Притік-відтік відкритих ІСІ'!$C$3:$C$15</c:f>
              <c:numCache>
                <c:formatCode>General</c:formatCode>
                <c:ptCount val="13"/>
                <c:pt idx="0">
                  <c:v>18</c:v>
                </c:pt>
                <c:pt idx="1">
                  <c:v>17</c:v>
                </c:pt>
                <c:pt idx="2">
                  <c:v>17</c:v>
                </c:pt>
                <c:pt idx="3">
                  <c:v>17</c:v>
                </c:pt>
                <c:pt idx="4">
                  <c:v>17</c:v>
                </c:pt>
                <c:pt idx="5">
                  <c:v>17</c:v>
                </c:pt>
                <c:pt idx="6">
                  <c:v>17</c:v>
                </c:pt>
                <c:pt idx="7">
                  <c:v>17</c:v>
                </c:pt>
                <c:pt idx="8">
                  <c:v>17</c:v>
                </c:pt>
                <c:pt idx="9">
                  <c:v>17</c:v>
                </c:pt>
                <c:pt idx="10">
                  <c:v>17</c:v>
                </c:pt>
                <c:pt idx="11">
                  <c:v>17</c:v>
                </c:pt>
                <c:pt idx="12">
                  <c:v>17</c:v>
                </c:pt>
              </c:numCache>
            </c:numRef>
          </c:val>
          <c:smooth val="0"/>
        </c:ser>
        <c:dLbls>
          <c:showLegendKey val="0"/>
          <c:showVal val="0"/>
          <c:showCatName val="0"/>
          <c:showSerName val="0"/>
          <c:showPercent val="0"/>
          <c:showBubbleSize val="0"/>
        </c:dLbls>
        <c:marker val="1"/>
        <c:smooth val="0"/>
        <c:axId val="181642720"/>
        <c:axId val="181643280"/>
      </c:lineChart>
      <c:catAx>
        <c:axId val="181641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181642160"/>
        <c:crosses val="autoZero"/>
        <c:auto val="0"/>
        <c:lblAlgn val="ctr"/>
        <c:lblOffset val="0"/>
        <c:tickLblSkip val="1"/>
        <c:tickMarkSkip val="1"/>
        <c:noMultiLvlLbl val="0"/>
      </c:catAx>
      <c:valAx>
        <c:axId val="181642160"/>
        <c:scaling>
          <c:orientation val="minMax"/>
          <c:max val="1500"/>
          <c:min val="-150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181641600"/>
        <c:crosses val="autoZero"/>
        <c:crossBetween val="between"/>
        <c:majorUnit val="250"/>
      </c:valAx>
      <c:catAx>
        <c:axId val="181642720"/>
        <c:scaling>
          <c:orientation val="minMax"/>
        </c:scaling>
        <c:delete val="1"/>
        <c:axPos val="b"/>
        <c:numFmt formatCode="General" sourceLinked="1"/>
        <c:majorTickMark val="out"/>
        <c:minorTickMark val="none"/>
        <c:tickLblPos val="nextTo"/>
        <c:crossAx val="181643280"/>
        <c:crosses val="autoZero"/>
        <c:auto val="0"/>
        <c:lblAlgn val="ctr"/>
        <c:lblOffset val="100"/>
        <c:noMultiLvlLbl val="0"/>
      </c:catAx>
      <c:valAx>
        <c:axId val="181643280"/>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181642720"/>
        <c:crosses val="max"/>
        <c:crossBetween val="between"/>
        <c:majorUnit val="1"/>
        <c:minorUnit val="1"/>
      </c:valAx>
      <c:spPr>
        <a:solidFill>
          <a:srgbClr val="FFFFFF"/>
        </a:solidFill>
        <a:ln w="25400">
          <a:noFill/>
        </a:ln>
      </c:spPr>
    </c:plotArea>
    <c:legend>
      <c:legendPos val="r"/>
      <c:layout>
        <c:manualLayout>
          <c:xMode val="edge"/>
          <c:yMode val="edge"/>
          <c:x val="2.3730364716390277E-2"/>
          <c:y val="0.90662405180121708"/>
          <c:w val="0.96856317963235672"/>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'Притік-відтік відкритих ІСІ'!$A$18:$C$18</c:f>
              <c:strCache>
                <c:ptCount val="1"/>
                <c:pt idx="0">
                  <c:v>Чистий притік/відтік капіталу у 3-му кв. 2017-2018 рр., тис. грн.</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8193974991945216E-3"/>
                  <c:y val="4.4199973421045818E-3"/>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відкритих ІСІ'!$A$19:$A$23</c:f>
              <c:strCache>
                <c:ptCount val="5"/>
                <c:pt idx="0">
                  <c:v>3 кв. '17</c:v>
                </c:pt>
                <c:pt idx="1">
                  <c:v>4 кв. '17</c:v>
                </c:pt>
                <c:pt idx="2">
                  <c:v>1 кв. '18</c:v>
                </c:pt>
                <c:pt idx="3">
                  <c:v>2 кв. '18</c:v>
                </c:pt>
                <c:pt idx="4">
                  <c:v>3 кв. '18</c:v>
                </c:pt>
              </c:strCache>
            </c:strRef>
          </c:cat>
          <c:val>
            <c:numRef>
              <c:f>'Притік-відтік відкритих ІСІ'!$B$19:$B$23</c:f>
              <c:numCache>
                <c:formatCode>#,##0</c:formatCode>
                <c:ptCount val="5"/>
                <c:pt idx="0">
                  <c:v>2536.48863738</c:v>
                </c:pt>
                <c:pt idx="1">
                  <c:v>162.52225512999996</c:v>
                </c:pt>
                <c:pt idx="2">
                  <c:v>2145.2143816950002</c:v>
                </c:pt>
                <c:pt idx="3">
                  <c:v>2770.1060579999998</c:v>
                </c:pt>
                <c:pt idx="4">
                  <c:v>-1531.6442477200001</c:v>
                </c:pt>
              </c:numCache>
            </c:numRef>
          </c:val>
        </c:ser>
        <c:dLbls>
          <c:showLegendKey val="0"/>
          <c:showVal val="0"/>
          <c:showCatName val="0"/>
          <c:showSerName val="0"/>
          <c:showPercent val="0"/>
          <c:showBubbleSize val="0"/>
        </c:dLbls>
        <c:gapWidth val="130"/>
        <c:axId val="181646080"/>
        <c:axId val="181646640"/>
      </c:barChart>
      <c:catAx>
        <c:axId val="18164608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181646640"/>
        <c:crossesAt val="0"/>
        <c:auto val="0"/>
        <c:lblAlgn val="ctr"/>
        <c:lblOffset val="100"/>
        <c:tickLblSkip val="1"/>
        <c:tickMarkSkip val="1"/>
        <c:noMultiLvlLbl val="0"/>
      </c:catAx>
      <c:valAx>
        <c:axId val="181646640"/>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181646080"/>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89657242790996E-2"/>
          <c:y val="3.9343387010277085E-2"/>
          <c:w val="0.96896633297946944"/>
          <c:h val="0.65600170833778215"/>
        </c:manualLayout>
      </c:layout>
      <c:barChart>
        <c:barDir val="col"/>
        <c:grouping val="percentStacked"/>
        <c:varyColors val="0"/>
        <c:ser>
          <c:idx val="0"/>
          <c:order val="0"/>
          <c:tx>
            <c:strRef>
              <c:f>Інвестори!$B$14:$B$15</c:f>
              <c:strCache>
                <c:ptCount val="2"/>
                <c:pt idx="0">
                  <c:v>Юридичні особи </c:v>
                </c:pt>
                <c:pt idx="1">
                  <c:v>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(Інвестори!$B$16:$B$20,Інвестори!$B$22)</c:f>
              <c:numCache>
                <c:formatCode>0.00%</c:formatCode>
                <c:ptCount val="6"/>
                <c:pt idx="0">
                  <c:v>8.9980928813586353E-2</c:v>
                </c:pt>
                <c:pt idx="1">
                  <c:v>0.16538130968188949</c:v>
                </c:pt>
                <c:pt idx="2">
                  <c:v>0.32583238910738338</c:v>
                </c:pt>
                <c:pt idx="3">
                  <c:v>0.3705715898727755</c:v>
                </c:pt>
                <c:pt idx="4">
                  <c:v>0.30232656699383192</c:v>
                </c:pt>
                <c:pt idx="5">
                  <c:v>0.64744741715150844</c:v>
                </c:pt>
              </c:numCache>
            </c:numRef>
          </c:val>
        </c:ser>
        <c:ser>
          <c:idx val="1"/>
          <c:order val="1"/>
          <c:tx>
            <c:strRef>
              <c:f>Інвестори!$C$14:$C$15</c:f>
              <c:strCache>
                <c:ptCount val="2"/>
                <c:pt idx="0">
                  <c:v>Юридичні особи </c:v>
                </c:pt>
                <c:pt idx="1">
                  <c:v>нерезиденти  </c:v>
                </c:pt>
              </c:strCache>
            </c:strRef>
          </c:tx>
          <c:spPr>
            <a:solidFill>
              <a:srgbClr val="FF99CC"/>
            </a:solidFill>
            <a:ln w="25400">
              <a:noFill/>
            </a:ln>
          </c:spPr>
          <c:invertIfNegative val="0"/>
          <c:dLbls>
            <c:dLbl>
              <c:idx val="1"/>
              <c:layout>
                <c:manualLayout>
                  <c:x val="-6.2116173934359302E-2"/>
                  <c:y val="-4.4595031213714338E-3"/>
                </c:manualLayout>
              </c:layout>
              <c:numFmt formatCode="0.0%" sourceLinked="0"/>
              <c:spPr>
                <a:noFill/>
                <a:ln w="25400">
                  <a:noFill/>
                </a:ln>
              </c:spPr>
              <c:txPr>
                <a:bodyPr/>
                <a:lstStyle/>
                <a:p>
                  <a:pPr>
                    <a:defRPr sz="1000" b="1" i="0" u="none" strike="noStrike" baseline="0">
                      <a:solidFill>
                        <a:srgbClr val="660066"/>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9095302996643714E-2"/>
                  <c:y val="-5.4448470452816865E-17"/>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660066"/>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(Інвестори!$C$16:$C$20,Інвестори!$C$22)</c:f>
              <c:numCache>
                <c:formatCode>0.00%</c:formatCode>
                <c:ptCount val="6"/>
                <c:pt idx="0">
                  <c:v>0.13787411755596765</c:v>
                </c:pt>
                <c:pt idx="1">
                  <c:v>1.7374337145003717E-2</c:v>
                </c:pt>
                <c:pt idx="2">
                  <c:v>0.14682825967629526</c:v>
                </c:pt>
                <c:pt idx="3">
                  <c:v>0.41440168867809452</c:v>
                </c:pt>
                <c:pt idx="4">
                  <c:v>6.2461009244894001E-3</c:v>
                </c:pt>
                <c:pt idx="5">
                  <c:v>0.24478648503873107</c:v>
                </c:pt>
              </c:numCache>
            </c:numRef>
          </c:val>
        </c:ser>
        <c:ser>
          <c:idx val="2"/>
          <c:order val="2"/>
          <c:tx>
            <c:strRef>
              <c:f>Інвестори!$D$14:$D$15</c:f>
              <c:strCache>
                <c:ptCount val="2"/>
                <c:pt idx="0">
                  <c:v>Фізичні особи </c:v>
                </c:pt>
                <c:pt idx="1">
                  <c:v>резиденти  </c:v>
                </c:pt>
              </c:strCache>
            </c:strRef>
          </c:tx>
          <c:spPr>
            <a:solidFill>
              <a:srgbClr val="99CCFF"/>
            </a:solidFill>
            <a:ln w="25400">
              <a:noFill/>
            </a:ln>
          </c:spPr>
          <c:invertIfNegative val="0"/>
          <c:dLbls>
            <c:dLbl>
              <c:idx val="3"/>
              <c:layout>
                <c:manualLayout>
                  <c:x val="-1.534046219521644E-3"/>
                  <c:y val="-3.7309130961971767E-3"/>
                </c:manualLayout>
              </c:layout>
              <c:numFmt formatCode="0.0%" sourceLinked="0"/>
              <c:spPr>
                <a:noFill/>
                <a:ln w="25400">
                  <a:noFill/>
                </a:ln>
              </c:spPr>
              <c:txPr>
                <a:bodyPr/>
                <a:lstStyle/>
                <a:p>
                  <a:pPr>
                    <a:defRPr sz="1000" b="1" i="0" u="none" strike="noStrike" baseline="0">
                      <a:solidFill>
                        <a:srgbClr val="333399"/>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333399"/>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(Інвестори!$D$16:$D$20,Інвестори!$D$22)</c:f>
              <c:numCache>
                <c:formatCode>0.00%</c:formatCode>
                <c:ptCount val="6"/>
                <c:pt idx="0">
                  <c:v>0.77004003561231338</c:v>
                </c:pt>
                <c:pt idx="1">
                  <c:v>0.8169061309116078</c:v>
                </c:pt>
                <c:pt idx="2">
                  <c:v>0.52048681687381093</c:v>
                </c:pt>
                <c:pt idx="3">
                  <c:v>0.19513159245835265</c:v>
                </c:pt>
                <c:pt idx="4">
                  <c:v>0.69142733208167861</c:v>
                </c:pt>
                <c:pt idx="5">
                  <c:v>0.10639138897281414</c:v>
                </c:pt>
              </c:numCache>
            </c:numRef>
          </c:val>
        </c:ser>
        <c:ser>
          <c:idx val="3"/>
          <c:order val="3"/>
          <c:tx>
            <c:strRef>
              <c:f>Інвестори!$E$14:$E$15</c:f>
              <c:strCache>
                <c:ptCount val="2"/>
                <c:pt idx="0">
                  <c:v>Фізичні особи </c:v>
                </c:pt>
                <c:pt idx="1">
                  <c:v>нерезиденти  </c:v>
                </c:pt>
              </c:strCache>
            </c:strRef>
          </c:tx>
          <c:spPr>
            <a:solidFill>
              <a:srgbClr val="CC99FF"/>
            </a:solidFill>
            <a:ln w="25400">
              <a:noFill/>
            </a:ln>
          </c:spPr>
          <c:invertIfNegative val="0"/>
          <c:dLbls>
            <c:dLbl>
              <c:idx val="3"/>
              <c:layout>
                <c:manualLayout>
                  <c:x val="6.867300384911286E-2"/>
                  <c:y val="8.9138591324826408E-3"/>
                </c:manualLayout>
              </c:layout>
              <c:spPr>
                <a:noFill/>
                <a:ln>
                  <a:noFill/>
                </a:ln>
                <a:effectLst/>
              </c:spPr>
              <c:txPr>
                <a:bodyPr wrap="square" lIns="38100" tIns="19050" rIns="38100" bIns="19050" anchor="ctr">
                  <a:spAutoFit/>
                </a:bodyPr>
                <a:lstStyle/>
                <a:p>
                  <a:pPr>
                    <a:defRPr sz="1000" b="1">
                      <a:solidFill>
                        <a:schemeClr val="accent4">
                          <a:lumMod val="75000"/>
                        </a:schemeClr>
                      </a:solidFil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(Інвестори!$E$16:$E$20,Інвестори!$E$22)</c:f>
              <c:numCache>
                <c:formatCode>0.00%</c:formatCode>
                <c:ptCount val="6"/>
                <c:pt idx="0">
                  <c:v>2.1049180181327174E-3</c:v>
                </c:pt>
                <c:pt idx="1">
                  <c:v>3.3822226149895715E-4</c:v>
                </c:pt>
                <c:pt idx="2">
                  <c:v>6.8525343425104293E-3</c:v>
                </c:pt>
                <c:pt idx="3">
                  <c:v>1.9895128990777292E-2</c:v>
                </c:pt>
                <c:pt idx="4">
                  <c:v>0</c:v>
                </c:pt>
                <c:pt idx="5">
                  <c:v>1.3747088369462531E-3</c:v>
                </c:pt>
              </c:numCache>
            </c:numRef>
          </c:val>
        </c:ser>
        <c:dLbls>
          <c:showLegendKey val="0"/>
          <c:showVal val="0"/>
          <c:showCatName val="0"/>
          <c:showSerName val="0"/>
          <c:showPercent val="0"/>
          <c:showBubbleSize val="0"/>
        </c:dLbls>
        <c:gapWidth val="150"/>
        <c:overlap val="100"/>
        <c:axId val="181370432"/>
        <c:axId val="181370992"/>
      </c:barChart>
      <c:catAx>
        <c:axId val="181370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1" u="none" strike="noStrike" baseline="0">
                <a:solidFill>
                  <a:srgbClr val="000000"/>
                </a:solidFill>
                <a:latin typeface="Arial Cyr"/>
                <a:ea typeface="Arial Cyr"/>
                <a:cs typeface="Arial Cyr"/>
              </a:defRPr>
            </a:pPr>
            <a:endParaRPr lang="uk-UA"/>
          </a:p>
        </c:txPr>
        <c:crossAx val="181370992"/>
        <c:crosses val="autoZero"/>
        <c:auto val="1"/>
        <c:lblAlgn val="ctr"/>
        <c:lblOffset val="100"/>
        <c:tickLblSkip val="1"/>
        <c:tickMarkSkip val="1"/>
        <c:noMultiLvlLbl val="0"/>
      </c:catAx>
      <c:valAx>
        <c:axId val="181370992"/>
        <c:scaling>
          <c:orientation val="minMax"/>
        </c:scaling>
        <c:delete val="1"/>
        <c:axPos val="l"/>
        <c:numFmt formatCode="0%" sourceLinked="1"/>
        <c:majorTickMark val="out"/>
        <c:minorTickMark val="none"/>
        <c:tickLblPos val="nextTo"/>
        <c:crossAx val="181370432"/>
        <c:crosses val="autoZero"/>
        <c:crossBetween val="between"/>
      </c:valAx>
      <c:spPr>
        <a:solidFill>
          <a:srgbClr val="FFFFFF"/>
        </a:solidFill>
        <a:ln w="25400">
          <a:noFill/>
        </a:ln>
      </c:spPr>
    </c:plotArea>
    <c:legend>
      <c:legendPos val="b"/>
      <c:layout>
        <c:manualLayout>
          <c:xMode val="edge"/>
          <c:yMode val="edge"/>
          <c:x val="0.13333768776614593"/>
          <c:y val="0.85284308211473558"/>
          <c:w val="0.78367267878700519"/>
          <c:h val="0.13636811023622053"/>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Інтервальні ІСІ</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0.19316700687373689"/>
          <c:y val="0.16567439443089638"/>
          <c:w val="0.65864166494581566"/>
          <c:h val="0.70294047253028735"/>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7"/>
            <c:bubble3D val="0"/>
            <c:spPr>
              <a:solidFill>
                <a:srgbClr val="FFFF00"/>
              </a:solidFill>
              <a:ln w="25400">
                <a:noFill/>
              </a:ln>
            </c:spPr>
          </c:dPt>
          <c:dLbls>
            <c:dLbl>
              <c:idx val="0"/>
              <c:layout>
                <c:manualLayout>
                  <c:x val="0.14053786839155369"/>
                  <c:y val="0.2391502834052673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13231322733197248"/>
                  <c:y val="-0.23538966416394164"/>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8.4859253370288235E-4"/>
                  <c:y val="-1.3715844521570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3.091770350935448E-3"/>
                  <c:y val="-4.2577263433405295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5"/>
              <c:layout>
                <c:manualLayout>
                  <c:x val="-4.8795019002779464E-3"/>
                  <c:y val="4.572740240669311E-2"/>
                </c:manualLayout>
              </c:layout>
              <c:numFmt formatCode="0.0%" sourceLinked="0"/>
              <c:spPr>
                <a:noFill/>
                <a:ln w="25400">
                  <a:noFill/>
                </a:ln>
                <a:effectLst/>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0.17526303669863003"/>
                  <c:y val="-1.2540837618780463E-3"/>
                </c:manualLayout>
              </c:layout>
              <c:tx>
                <c:rich>
                  <a:bodyPr/>
                  <a:lstStyle/>
                  <a:p>
                    <a:pPr>
                      <a:defRPr sz="1400" b="0" i="1" u="none" strike="noStrike" baseline="0">
                        <a:solidFill>
                          <a:srgbClr val="000000"/>
                        </a:solidFill>
                        <a:latin typeface="Arial Cyr"/>
                        <a:ea typeface="Arial Cyr"/>
                        <a:cs typeface="Arial Cyr"/>
                      </a:defRPr>
                    </a:pPr>
                    <a:r>
                      <a:rPr lang="uk-UA" i="1"/>
                      <a:t>Цінні папери
85.0%</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8"/>
              <c:layout>
                <c:manualLayout>
                  <c:x val="-0.17724480203774268"/>
                  <c:y val="3.2448377581120935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ІСІ'!$D$4:$D$10</c:f>
              <c:strCache>
                <c:ptCount val="6"/>
                <c:pt idx="0">
                  <c:v>Інші активи (у т. ч. ДЗ)</c:v>
                </c:pt>
                <c:pt idx="1">
                  <c:v>Грошові кошти та банківські депозити</c:v>
                </c:pt>
                <c:pt idx="2">
                  <c:v>Банківські метали</c:v>
                </c:pt>
                <c:pt idx="3">
                  <c:v>Облігації державні </c:v>
                </c:pt>
                <c:pt idx="4">
                  <c:v>Акції</c:v>
                </c:pt>
                <c:pt idx="5">
                  <c:v>Облігації підприємств</c:v>
                </c:pt>
              </c:strCache>
            </c:strRef>
          </c:cat>
          <c:val>
            <c:numRef>
              <c:f>'Структура активів_типи ІСІ'!$E$4:$E$10</c:f>
              <c:numCache>
                <c:formatCode>0.0%</c:formatCode>
                <c:ptCount val="7"/>
                <c:pt idx="0">
                  <c:v>5.358863859715015E-2</c:v>
                </c:pt>
                <c:pt idx="1">
                  <c:v>9.6082183725673842E-2</c:v>
                </c:pt>
                <c:pt idx="2">
                  <c:v>0</c:v>
                </c:pt>
                <c:pt idx="3">
                  <c:v>0.40722702350849249</c:v>
                </c:pt>
                <c:pt idx="4">
                  <c:v>0.43917019027216336</c:v>
                </c:pt>
                <c:pt idx="5">
                  <c:v>3.9319638965201204E-3</c:v>
                </c:pt>
              </c:numCache>
            </c:numRef>
          </c:val>
        </c:ser>
        <c:dLbls>
          <c:showLegendKey val="0"/>
          <c:showVal val="0"/>
          <c:showCatName val="0"/>
          <c:showSerName val="0"/>
          <c:showPercent val="0"/>
          <c:showBubbleSize val="0"/>
          <c:showLeaderLines val="0"/>
        </c:dLbls>
        <c:gapWidth val="100"/>
        <c:splitType val="pos"/>
        <c:splitPos val="4"/>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Закриті ІСІ з публічною пропозицією</a:t>
            </a:r>
          </a:p>
        </c:rich>
      </c:tx>
      <c:layout>
        <c:manualLayout>
          <c:xMode val="edge"/>
          <c:yMode val="edge"/>
          <c:x val="0.20275263828535958"/>
          <c:y val="4.0750438491839243E-2"/>
        </c:manualLayout>
      </c:layout>
      <c:overlay val="0"/>
      <c:spPr>
        <a:noFill/>
        <a:ln w="25400">
          <a:noFill/>
        </a:ln>
      </c:spPr>
    </c:title>
    <c:autoTitleDeleted val="0"/>
    <c:plotArea>
      <c:layout>
        <c:manualLayout>
          <c:layoutTarget val="inner"/>
          <c:xMode val="edge"/>
          <c:yMode val="edge"/>
          <c:x val="5.1231898881501127E-2"/>
          <c:y val="0.24093113565386978"/>
          <c:w val="0.66144487771478189"/>
          <c:h val="0.62803244111670986"/>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chemeClr val="accent4">
                  <a:lumMod val="20000"/>
                  <a:lumOff val="80000"/>
                </a:schemeClr>
              </a:solidFill>
              <a:ln w="25400">
                <a:noFill/>
              </a:ln>
            </c:spPr>
          </c:dPt>
          <c:dPt>
            <c:idx val="8"/>
            <c:bubble3D val="0"/>
            <c:spPr>
              <a:solidFill>
                <a:srgbClr val="FFFF00"/>
              </a:solidFill>
              <a:ln w="25400">
                <a:noFill/>
              </a:ln>
            </c:spPr>
          </c:dPt>
          <c:dLbls>
            <c:dLbl>
              <c:idx val="0"/>
              <c:layout>
                <c:manualLayout>
                  <c:x val="0"/>
                  <c:y val="0.3314425815431009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layout>
                <c:manualLayout>
                  <c:x val="-9.0624837205874692E-2"/>
                  <c:y val="-3.4666288645179583E-4"/>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8.1969577678213997E-3"/>
                  <c:y val="-7.075638663006730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2.5916641651741626E-3"/>
                  <c:y val="-8.817587449686638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6"/>
              <c:layout>
                <c:manualLayout>
                  <c:x val="-4.6701935216288161E-3"/>
                  <c:y val="-3.623121168773706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5.3022269353128317E-3"/>
                  <c:y val="7.3649754500818329E-2"/>
                </c:manualLayout>
              </c:layout>
              <c:numFmt formatCode="0.0%" sourceLinked="0"/>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15:layout/>
                </c:ext>
              </c:extLst>
            </c:dLbl>
            <c:dLbl>
              <c:idx val="8"/>
              <c:layout>
                <c:manualLayout>
                  <c:x val="-0.15148919301125613"/>
                  <c:y val="2.1689412391372519E-2"/>
                </c:manualLayout>
              </c:layout>
              <c:tx>
                <c:rich>
                  <a:bodyPr/>
                  <a:lstStyle/>
                  <a:p>
                    <a:pPr>
                      <a:defRPr sz="1400" b="0" i="1" u="none" strike="noStrike" baseline="0">
                        <a:solidFill>
                          <a:srgbClr val="000000"/>
                        </a:solidFill>
                        <a:latin typeface="Arial Cyr"/>
                        <a:ea typeface="Arial Cyr"/>
                        <a:cs typeface="Arial Cyr"/>
                      </a:defRPr>
                    </a:pPr>
                    <a:r>
                      <a:rPr lang="uk-UA"/>
                      <a:t>Цінні папери
18.7%</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9"/>
              <c:layout>
                <c:manualLayout>
                  <c:x val="4.9597855227881987E-2"/>
                  <c:y val="3.7495657510452099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0"/>
              <c:layout>
                <c:manualLayout>
                  <c:xMode val="edge"/>
                  <c:yMode val="edge"/>
                  <c:x val="0.28496768403758688"/>
                  <c:y val="0.44885177453027142"/>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ІСІ'!$G$4:$G$11</c:f>
              <c:strCache>
                <c:ptCount val="8"/>
                <c:pt idx="0">
                  <c:v>Інші активи (у т. ч. ДЗ)</c:v>
                </c:pt>
                <c:pt idx="1">
                  <c:v>Нерухомість</c:v>
                </c:pt>
                <c:pt idx="2">
                  <c:v>Грошові кошти та банківські депозити</c:v>
                </c:pt>
                <c:pt idx="3">
                  <c:v>Банківські метали</c:v>
                </c:pt>
                <c:pt idx="4">
                  <c:v>Облігації державні </c:v>
                </c:pt>
                <c:pt idx="5">
                  <c:v>Акції</c:v>
                </c:pt>
                <c:pt idx="6">
                  <c:v>Облігації підприємств</c:v>
                </c:pt>
                <c:pt idx="7">
                  <c:v>Інші ЦП</c:v>
                </c:pt>
              </c:strCache>
            </c:strRef>
          </c:cat>
          <c:val>
            <c:numRef>
              <c:f>'Структура активів_типи ІСІ'!$H$4:$H$11</c:f>
              <c:numCache>
                <c:formatCode>0.0%</c:formatCode>
                <c:ptCount val="8"/>
                <c:pt idx="0">
                  <c:v>0.76679285491638172</c:v>
                </c:pt>
                <c:pt idx="1">
                  <c:v>6.8655641438614113E-4</c:v>
                </c:pt>
                <c:pt idx="2">
                  <c:v>4.4598122544274456E-2</c:v>
                </c:pt>
                <c:pt idx="3">
                  <c:v>1.0151117382228563E-3</c:v>
                </c:pt>
                <c:pt idx="4">
                  <c:v>7.6289831538757735E-2</c:v>
                </c:pt>
                <c:pt idx="5">
                  <c:v>7.9603429721813682E-2</c:v>
                </c:pt>
                <c:pt idx="6">
                  <c:v>2.2602590414663979E-2</c:v>
                </c:pt>
                <c:pt idx="7">
                  <c:v>8.4115027114992705E-3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Відкриті ІСІ</a:t>
            </a:r>
          </a:p>
        </c:rich>
      </c:tx>
      <c:layout>
        <c:manualLayout>
          <c:xMode val="edge"/>
          <c:yMode val="edge"/>
          <c:x val="0.42515789041994745"/>
          <c:y val="1.0941010161036904E-2"/>
        </c:manualLayout>
      </c:layout>
      <c:overlay val="0"/>
      <c:spPr>
        <a:noFill/>
        <a:ln w="25400">
          <a:noFill/>
        </a:ln>
      </c:spPr>
    </c:title>
    <c:autoTitleDeleted val="0"/>
    <c:plotArea>
      <c:layout>
        <c:manualLayout>
          <c:layoutTarget val="inner"/>
          <c:xMode val="edge"/>
          <c:yMode val="edge"/>
          <c:x val="0.1281693550442117"/>
          <c:y val="0.16803407905894821"/>
          <c:w val="0.67384326310967979"/>
          <c:h val="0.7056374876947916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FFFF00"/>
              </a:solidFill>
              <a:ln w="25400">
                <a:noFill/>
              </a:ln>
            </c:spPr>
          </c:dPt>
          <c:dPt>
            <c:idx val="8"/>
            <c:bubble3D val="0"/>
            <c:spPr>
              <a:solidFill>
                <a:srgbClr val="FFFF00"/>
              </a:solidFill>
              <a:ln w="25400">
                <a:noFill/>
              </a:ln>
            </c:spPr>
          </c:dPt>
          <c:dLbls>
            <c:dLbl>
              <c:idx val="0"/>
              <c:layout>
                <c:manualLayout>
                  <c:x val="6.5117145410519585E-3"/>
                  <c:y val="4.214527639149002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
                  <c:y val="-0.1892612464726023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5391751395153278"/>
                  <c:y val="-3.318419744287035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6431624065649755E-3"/>
                  <c:y val="-5.719658378484177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4.9114322281259889E-3"/>
                  <c:y val="-1.373682808641818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1.8107986559309415E-3"/>
                  <c:y val="4.67797572541583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871400163635083"/>
                  <c:y val="-9.0342445438734778E-3"/>
                </c:manualLayout>
              </c:layout>
              <c:tx>
                <c:rich>
                  <a:bodyPr/>
                  <a:lstStyle/>
                  <a:p>
                    <a:pPr>
                      <a:defRPr sz="1400" b="0" i="1" u="none" strike="noStrike" baseline="0">
                        <a:solidFill>
                          <a:srgbClr val="000000"/>
                        </a:solidFill>
                        <a:latin typeface="Arial Cyr"/>
                        <a:ea typeface="Arial Cyr"/>
                        <a:cs typeface="Arial Cyr"/>
                      </a:defRPr>
                    </a:pPr>
                    <a:r>
                      <a:rPr lang="uk-UA" sz="1400"/>
                      <a:t>Цінні папери
71.0%</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ІСІ'!$A$4:$A$11</c:f>
              <c:strCache>
                <c:ptCount val="6"/>
                <c:pt idx="0">
                  <c:v>Інші активи (у т. ч. ДЗ*)</c:v>
                </c:pt>
                <c:pt idx="1">
                  <c:v>Грошові кошти та банківські депозити</c:v>
                </c:pt>
                <c:pt idx="2">
                  <c:v>Банківські метали</c:v>
                </c:pt>
                <c:pt idx="3">
                  <c:v>Облігації державні </c:v>
                </c:pt>
                <c:pt idx="4">
                  <c:v>Акції</c:v>
                </c:pt>
                <c:pt idx="5">
                  <c:v>Облігації підприємств</c:v>
                </c:pt>
              </c:strCache>
            </c:strRef>
          </c:cat>
          <c:val>
            <c:numRef>
              <c:f>'Структура активів_типи ІСІ'!$B$4:$B$11</c:f>
              <c:numCache>
                <c:formatCode>0.0%</c:formatCode>
                <c:ptCount val="8"/>
                <c:pt idx="0">
                  <c:v>4.7000423390398102E-2</c:v>
                </c:pt>
                <c:pt idx="1">
                  <c:v>0.2338020947468612</c:v>
                </c:pt>
                <c:pt idx="2">
                  <c:v>9.2265638232727626E-3</c:v>
                </c:pt>
                <c:pt idx="3">
                  <c:v>0.25703517565631906</c:v>
                </c:pt>
                <c:pt idx="4">
                  <c:v>0.44759686765981621</c:v>
                </c:pt>
                <c:pt idx="5">
                  <c:v>5.3388747233324889E-3</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uk-UA" b="1"/>
              <a:t>Кількість КУА </a:t>
            </a:r>
          </a:p>
        </c:rich>
      </c:tx>
      <c:layout/>
      <c:overlay val="0"/>
    </c:title>
    <c:autoTitleDeleted val="0"/>
    <c:plotArea>
      <c:layout>
        <c:manualLayout>
          <c:layoutTarget val="inner"/>
          <c:xMode val="edge"/>
          <c:yMode val="edge"/>
          <c:x val="0.2616026338468958"/>
          <c:y val="0.22442382478629111"/>
          <c:w val="0.56005495805460648"/>
          <c:h val="0.66282807664636934"/>
        </c:manualLayout>
      </c:layout>
      <c:pieChart>
        <c:varyColors val="1"/>
        <c:ser>
          <c:idx val="0"/>
          <c:order val="0"/>
          <c:tx>
            <c:strRef>
              <c:f>'[11]КУА-ІСІ-НПФ та СК в управлінні'!$C$2</c:f>
              <c:strCache>
                <c:ptCount val="1"/>
                <c:pt idx="0">
                  <c:v>Кількість КУА з ІСІ в управлінні</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'[11]КУА-ІСІ-НПФ та СК в управлінні'!$C$2:$D$2</c:f>
              <c:strCache>
                <c:ptCount val="2"/>
                <c:pt idx="0">
                  <c:v>Кількість КУА з ІСІ в управлінні</c:v>
                </c:pt>
                <c:pt idx="1">
                  <c:v>Кількість КУА без ІСІ в управлінні</c:v>
                </c:pt>
              </c:strCache>
            </c:strRef>
          </c:cat>
          <c:val>
            <c:numRef>
              <c:f>'[11]КУА-ІСІ-НПФ та СК в управлінні'!$C$16:$D$16</c:f>
              <c:numCache>
                <c:formatCode>General</c:formatCode>
                <c:ptCount val="2"/>
                <c:pt idx="0">
                  <c:v>277</c:v>
                </c:pt>
                <c:pt idx="1">
                  <c:v>15</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i="0"/>
              <a:t>Закриті ІСІ з приватним розміщенням </a:t>
            </a:r>
            <a:r>
              <a:rPr lang="uk-UA" sz="1600" b="1" i="0" u="none" strike="noStrike" baseline="0">
                <a:effectLst/>
              </a:rPr>
              <a:t>(крім венчурних) </a:t>
            </a:r>
            <a:endParaRPr lang="uk-UA" i="0"/>
          </a:p>
        </c:rich>
      </c:tx>
      <c:layout>
        <c:manualLayout>
          <c:xMode val="edge"/>
          <c:yMode val="edge"/>
          <c:x val="0.15726597707126233"/>
          <c:y val="2.7139913245900805E-2"/>
        </c:manualLayout>
      </c:layout>
      <c:overlay val="0"/>
      <c:spPr>
        <a:noFill/>
        <a:ln w="25400">
          <a:noFill/>
        </a:ln>
      </c:spPr>
    </c:title>
    <c:autoTitleDeleted val="0"/>
    <c:plotArea>
      <c:layout>
        <c:manualLayout>
          <c:layoutTarget val="inner"/>
          <c:xMode val="edge"/>
          <c:yMode val="edge"/>
          <c:x val="0.19397580203413536"/>
          <c:y val="0.27040189851256796"/>
          <c:w val="0.65202544010808783"/>
          <c:h val="0.62691379638439582"/>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6"/>
            <c:bubble3D val="0"/>
            <c:spPr>
              <a:solidFill>
                <a:schemeClr val="accent4">
                  <a:lumMod val="20000"/>
                  <a:lumOff val="80000"/>
                </a:schemeClr>
              </a:solidFill>
              <a:ln w="25400">
                <a:noFill/>
              </a:ln>
            </c:spPr>
          </c:dPt>
          <c:dPt>
            <c:idx val="7"/>
            <c:bubble3D val="0"/>
            <c:spPr>
              <a:solidFill>
                <a:srgbClr val="FFFF00"/>
              </a:solidFill>
              <a:ln w="25400">
                <a:noFill/>
              </a:ln>
            </c:spPr>
          </c:dPt>
          <c:dLbls>
            <c:dLbl>
              <c:idx val="0"/>
              <c:layout>
                <c:manualLayout>
                  <c:x val="9.3320396162343056E-2"/>
                  <c:y val="0.1496377002283104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7.3677805842397902E-3"/>
                  <c:y val="2.5796166915862419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3.9200470060740004E-2"/>
                  <c:y val="4.3868523829055574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1.3637248910530243E-2"/>
                  <c:y val="0"/>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4"/>
              <c:layout>
                <c:manualLayout>
                  <c:x val="-7.8240513707820859E-3"/>
                  <c:y val="-1.32892997931329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6.5860451344874485E-3"/>
                  <c:y val="-1.31399671424631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6"/>
              <c:layout>
                <c:manualLayout>
                  <c:x val="-6.9863769966474519E-3"/>
                  <c:y val="6.708167631769976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0.18310062464409835"/>
                  <c:y val="1.639863718393102E-2"/>
                </c:manualLayout>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1400" b="0" i="1" u="none" strike="noStrike" kern="1200" baseline="0">
                        <a:solidFill>
                          <a:srgbClr val="000000"/>
                        </a:solidFill>
                        <a:latin typeface="Arial Cyr"/>
                        <a:ea typeface="Arial Cyr"/>
                        <a:cs typeface="Arial Cyr"/>
                      </a:defRPr>
                    </a:pPr>
                    <a:r>
                      <a:rPr lang="uk-UA"/>
                      <a:t>Цінні папери
24.0%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8"/>
              <c:layout>
                <c:manualLayout>
                  <c:x val="-0.20671697030820618"/>
                  <c:y val="1.5658118111595797E-2"/>
                </c:manualLayout>
              </c:layout>
              <c:tx>
                <c:rich>
                  <a:bodyPr wrap="square" lIns="38100" tIns="19050" rIns="38100" bIns="19050" anchor="ctr">
                    <a:spAutoFit/>
                  </a:bodyPr>
                  <a:lstStyle/>
                  <a:p>
                    <a:pPr>
                      <a:defRPr sz="1400" b="0" i="1" u="none" strike="noStrike" baseline="0">
                        <a:solidFill>
                          <a:srgbClr val="000000"/>
                        </a:solidFill>
                        <a:latin typeface="Arial Cyr"/>
                        <a:ea typeface="Arial Cyr"/>
                        <a:cs typeface="Arial Cyr"/>
                      </a:defRPr>
                    </a:pPr>
                    <a:r>
                      <a:rPr lang="uk-UA" i="1"/>
                      <a:t>Цінні папери</a:t>
                    </a:r>
                    <a:r>
                      <a:rPr lang="uk-UA" i="1" baseline="0"/>
                      <a:t>
28.0%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9"/>
              <c:layout>
                <c:manualLayout>
                  <c:x val="-0.15563339458708475"/>
                  <c:y val="-9.4641614474599671E-3"/>
                </c:manualLayout>
              </c:layout>
              <c:tx>
                <c:rich>
                  <a:bodyPr/>
                  <a:lstStyle/>
                  <a:p>
                    <a:pPr>
                      <a:defRPr sz="1400" b="0" i="1" u="none" strike="noStrike" baseline="0">
                        <a:solidFill>
                          <a:srgbClr val="000000"/>
                        </a:solidFill>
                        <a:latin typeface="Arial Cyr"/>
                        <a:ea typeface="Arial Cyr"/>
                        <a:cs typeface="Arial Cyr"/>
                      </a:defRPr>
                    </a:pPr>
                    <a:r>
                      <a:rPr lang="uk-UA"/>
                      <a:t>Цінні папери
32.32%</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10"/>
              <c:layout>
                <c:manualLayout>
                  <c:x val="-0.16845421434339061"/>
                  <c:y val="8.3508873041823316E-3"/>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ІСІ'!$J$4:$J$10</c:f>
              <c:strCache>
                <c:ptCount val="7"/>
                <c:pt idx="0">
                  <c:v>Інші активи (у т. ч. ДЗ)</c:v>
                </c:pt>
                <c:pt idx="1">
                  <c:v>Нерухомість</c:v>
                </c:pt>
                <c:pt idx="2">
                  <c:v>Грошові кошти та банківські депозити</c:v>
                </c:pt>
                <c:pt idx="3">
                  <c:v>Облігації державні </c:v>
                </c:pt>
                <c:pt idx="4">
                  <c:v>Акцiї</c:v>
                </c:pt>
                <c:pt idx="5">
                  <c:v>Облігації підприємств</c:v>
                </c:pt>
                <c:pt idx="6">
                  <c:v>Інші ЦП</c:v>
                </c:pt>
              </c:strCache>
            </c:strRef>
          </c:cat>
          <c:val>
            <c:numRef>
              <c:f>'Структура активів_типи ІСІ'!$K$4:$K$10</c:f>
              <c:numCache>
                <c:formatCode>0.0%</c:formatCode>
                <c:ptCount val="7"/>
                <c:pt idx="0">
                  <c:v>0.60027050867808618</c:v>
                </c:pt>
                <c:pt idx="1">
                  <c:v>2.7809072382531616E-3</c:v>
                </c:pt>
                <c:pt idx="2">
                  <c:v>0.15697839052840795</c:v>
                </c:pt>
                <c:pt idx="3">
                  <c:v>1.3199010271587687E-2</c:v>
                </c:pt>
                <c:pt idx="4">
                  <c:v>0.17717938350409562</c:v>
                </c:pt>
                <c:pt idx="5">
                  <c:v>4.2101982842205322E-2</c:v>
                </c:pt>
                <c:pt idx="6">
                  <c:v>7.4898169373640716E-3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uk-UA"/>
              <a:t>Венчурні  ІСІ</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0.13664066711609044"/>
          <c:y val="0.19685173588836338"/>
          <c:w val="0.727362716186431"/>
          <c:h val="0.72459527750176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8000"/>
              </a:solidFill>
              <a:ln w="25400">
                <a:noFill/>
              </a:ln>
            </c:spPr>
          </c:dPt>
          <c:dPt>
            <c:idx val="4"/>
            <c:bubble3D val="0"/>
            <c:spPr>
              <a:solidFill>
                <a:srgbClr val="00800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CCFFCC"/>
              </a:solidFill>
              <a:ln w="25400">
                <a:noFill/>
              </a:ln>
            </c:spPr>
          </c:dPt>
          <c:dPt>
            <c:idx val="9"/>
            <c:bubble3D val="0"/>
            <c:spPr>
              <a:solidFill>
                <a:srgbClr val="99CCFF"/>
              </a:solidFill>
              <a:ln w="25400">
                <a:noFill/>
              </a:ln>
            </c:spPr>
          </c:dPt>
          <c:dPt>
            <c:idx val="10"/>
            <c:bubble3D val="0"/>
            <c:spPr>
              <a:solidFill>
                <a:srgbClr val="FFFF00"/>
              </a:solidFill>
              <a:ln w="25400">
                <a:noFill/>
              </a:ln>
            </c:spPr>
          </c:dPt>
          <c:dLbls>
            <c:dLbl>
              <c:idx val="0"/>
              <c:layout>
                <c:manualLayout>
                  <c:x val="4.0836472436184976E-2"/>
                  <c:y val="0.28819977656756124"/>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4796061889887711"/>
                  <c:y val="-0.1676644063142885"/>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9.9487491584290322E-2"/>
                  <c:y val="-0.10192561200227208"/>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5.4998633404838189E-3"/>
                  <c:y val="-8.694448406767585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5.3568324170748787E-3"/>
                  <c:y val="-6.1084404347499137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8.9646577693184414E-3"/>
                  <c:y val="2.260837790202602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9.3663025215413899E-3"/>
                  <c:y val="7.1296298895315649E-2"/>
                </c:manualLayout>
              </c:layout>
              <c:numFmt formatCode="0.0%" sourceLinked="0"/>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10"/>
              <c:layout>
                <c:manualLayout>
                  <c:x val="-0.17963175870313466"/>
                  <c:y val="1.7679385167821849E-2"/>
                </c:manualLayout>
              </c:layout>
              <c:tx>
                <c:rich>
                  <a:bodyPr wrap="square" lIns="38100" tIns="19050" rIns="38100" bIns="19050" anchor="ctr">
                    <a:noAutofit/>
                  </a:bodyPr>
                  <a:lstStyle/>
                  <a:p>
                    <a:pPr>
                      <a:defRPr sz="1400" b="0" i="1" u="none" strike="noStrike" baseline="0">
                        <a:solidFill>
                          <a:srgbClr val="000000"/>
                        </a:solidFill>
                        <a:latin typeface="Arial Cyr"/>
                        <a:ea typeface="Arial Cyr"/>
                        <a:cs typeface="Arial Cyr"/>
                      </a:defRPr>
                    </a:pPr>
                    <a:r>
                      <a:rPr lang="uk-UA" i="1"/>
                      <a:t>Цінні папери</a:t>
                    </a:r>
                    <a:r>
                      <a:rPr lang="uk-UA" i="1" baseline="0"/>
                      <a:t>
11.7%</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11"/>
              <c:layout>
                <c:manualLayout>
                  <c:x val="-0.17105711741288845"/>
                  <c:y val="1.3618760052360082E-2"/>
                </c:manualLayout>
              </c:layout>
              <c:tx>
                <c:rich>
                  <a:bodyPr/>
                  <a:lstStyle/>
                  <a:p>
                    <a:pPr>
                      <a:defRPr sz="1400" b="0" i="1" u="none" strike="noStrike" baseline="0">
                        <a:solidFill>
                          <a:srgbClr val="000000"/>
                        </a:solidFill>
                        <a:latin typeface="Arial Cyr"/>
                        <a:ea typeface="Arial Cyr"/>
                        <a:cs typeface="Arial Cyr"/>
                      </a:defRPr>
                    </a:pPr>
                    <a:r>
                      <a:rPr lang="uk-UA"/>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ІСІ'!$A$71:$A$80</c:f>
              <c:strCache>
                <c:ptCount val="10"/>
                <c:pt idx="0">
                  <c:v>Інші активи (у т. ч. ДЗ)</c:v>
                </c:pt>
                <c:pt idx="1">
                  <c:v>Нерухомість</c:v>
                </c:pt>
                <c:pt idx="2">
                  <c:v>Грошові кошти та банківські депозити</c:v>
                </c:pt>
                <c:pt idx="3">
                  <c:v>Банківські метали</c:v>
                </c:pt>
                <c:pt idx="4">
                  <c:v>Облігації державні </c:v>
                </c:pt>
                <c:pt idx="5">
                  <c:v>Акції</c:v>
                </c:pt>
                <c:pt idx="6">
                  <c:v>Облігації підприємств</c:v>
                </c:pt>
                <c:pt idx="7">
                  <c:v>Векселі</c:v>
                </c:pt>
                <c:pt idx="8">
                  <c:v>Заставні</c:v>
                </c:pt>
                <c:pt idx="9">
                  <c:v>Інші ЦП</c:v>
                </c:pt>
              </c:strCache>
            </c:strRef>
          </c:cat>
          <c:val>
            <c:numRef>
              <c:f>'Структура активів_типи ІСІ'!$B$71:$B$80</c:f>
              <c:numCache>
                <c:formatCode>0.0%</c:formatCode>
                <c:ptCount val="10"/>
                <c:pt idx="0">
                  <c:v>0.8367075346770193</c:v>
                </c:pt>
                <c:pt idx="1">
                  <c:v>3.4986498410137602E-2</c:v>
                </c:pt>
                <c:pt idx="2">
                  <c:v>1.212345894685833E-2</c:v>
                </c:pt>
                <c:pt idx="3">
                  <c:v>8.8102701178195714E-6</c:v>
                </c:pt>
                <c:pt idx="4">
                  <c:v>7.4772998796325194E-4</c:v>
                </c:pt>
                <c:pt idx="5">
                  <c:v>4.4776252371911109E-2</c:v>
                </c:pt>
                <c:pt idx="6">
                  <c:v>3.0589828263021403E-2</c:v>
                </c:pt>
                <c:pt idx="7">
                  <c:v>3.6639115752468573E-2</c:v>
                </c:pt>
                <c:pt idx="8">
                  <c:v>4.2155216439075123E-6</c:v>
                </c:pt>
                <c:pt idx="9">
                  <c:v>3.4165557988586038E-3</c:v>
                </c:pt>
              </c:numCache>
            </c:numRef>
          </c:val>
        </c:ser>
        <c:dLbls>
          <c:showLegendKey val="0"/>
          <c:showVal val="0"/>
          <c:showCatName val="0"/>
          <c:showSerName val="0"/>
          <c:showPercent val="0"/>
          <c:showBubbleSize val="0"/>
          <c:showLeaderLines val="0"/>
        </c:dLbls>
        <c:gapWidth val="100"/>
        <c:splitType val="pos"/>
        <c:splitPos val="7"/>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82065664"/>
        <c:axId val="182066224"/>
      </c:barChart>
      <c:catAx>
        <c:axId val="182065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182066224"/>
        <c:crosses val="autoZero"/>
        <c:auto val="1"/>
        <c:lblAlgn val="ctr"/>
        <c:lblOffset val="100"/>
        <c:tickLblSkip val="1"/>
        <c:tickMarkSkip val="1"/>
        <c:noMultiLvlLbl val="0"/>
      </c:catAx>
      <c:valAx>
        <c:axId val="1820662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18206566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82068464"/>
        <c:axId val="182069024"/>
      </c:barChart>
      <c:catAx>
        <c:axId val="182068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182069024"/>
        <c:crosses val="autoZero"/>
        <c:auto val="1"/>
        <c:lblAlgn val="ctr"/>
        <c:lblOffset val="100"/>
        <c:tickLblSkip val="1"/>
        <c:tickMarkSkip val="1"/>
        <c:noMultiLvlLbl val="0"/>
      </c:catAx>
      <c:valAx>
        <c:axId val="182069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1820684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82071264"/>
        <c:axId val="182071824"/>
      </c:barChart>
      <c:catAx>
        <c:axId val="182071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182071824"/>
        <c:crosses val="autoZero"/>
        <c:auto val="0"/>
        <c:lblAlgn val="ctr"/>
        <c:lblOffset val="100"/>
        <c:tickLblSkip val="1"/>
        <c:tickMarkSkip val="1"/>
        <c:noMultiLvlLbl val="0"/>
      </c:catAx>
      <c:valAx>
        <c:axId val="1820718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1820712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217058496"/>
        <c:axId val="217059056"/>
      </c:barChart>
      <c:catAx>
        <c:axId val="21705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17059056"/>
        <c:crosses val="autoZero"/>
        <c:auto val="1"/>
        <c:lblAlgn val="ctr"/>
        <c:lblOffset val="100"/>
        <c:tickLblSkip val="1"/>
        <c:tickMarkSkip val="1"/>
        <c:noMultiLvlLbl val="0"/>
      </c:catAx>
      <c:valAx>
        <c:axId val="2170590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170584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Доходність!$I$2</c:f>
              <c:strCache>
                <c:ptCount val="1"/>
                <c:pt idx="0">
                  <c:v>3-й квартал 2018 року</c:v>
                </c:pt>
              </c:strCache>
            </c:strRef>
          </c:tx>
          <c:spPr>
            <a:solidFill>
              <a:srgbClr val="33CCCC"/>
            </a:solidFill>
            <a:ln w="25400">
              <a:noFill/>
            </a:ln>
          </c:spPr>
          <c:invertIfNegative val="0"/>
          <c:dLbls>
            <c:dLbl>
              <c:idx val="0"/>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layout>
                <c:manualLayout>
                  <c:x val="-5.5914138045829532E-3"/>
                  <c:y val="5.596803872949742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5914114033186772E-3"/>
                  <c:y val="0"/>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2286954994212725E-17"/>
                  <c:y val="0"/>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8328410350084901E-3"/>
                  <c:y val="-2.7718000986499949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6"/>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layout>
                <c:manualLayout>
                  <c:x val="-7.4137384684292773E-17"/>
                  <c:y val="5.5470117985377725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3"/>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layout>
                <c:manualLayout>
                  <c:x val="0"/>
                  <c:y val="2.5986728352748352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5.1132874375722235E-3"/>
                  <c:y val="2.598726281466466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6.085339458922207E-3"/>
                  <c:y val="2.5986728352748352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Доходність!$H$3:$H$19</c:f>
              <c:strCache>
                <c:ptCount val="17"/>
                <c:pt idx="0">
                  <c:v>Закриті (невенчурні) ІСІ з публічною емісією</c:v>
                </c:pt>
                <c:pt idx="1">
                  <c:v>Нерухомість у Києві (у дол. США)**</c:v>
                </c:pt>
                <c:pt idx="2">
                  <c:v>Інфляція (індекс споживчих цін)</c:v>
                </c:pt>
                <c:pt idx="3">
                  <c:v>Фонди змішаних інвестицій</c:v>
                </c:pt>
                <c:pt idx="4">
                  <c:v>Закриті (невенчурні) ІСІ з приватною емісією</c:v>
                </c:pt>
                <c:pt idx="5">
                  <c:v>"Золотий" депозит (за оф. курсом золота)</c:v>
                </c:pt>
                <c:pt idx="6">
                  <c:v>Депозити (грн.)</c:v>
                </c:pt>
                <c:pt idx="7">
                  <c:v>Інтервальні ІСІ</c:v>
                </c:pt>
                <c:pt idx="8">
                  <c:v>Інші (диверсифіковані публічні) фонди</c:v>
                </c:pt>
                <c:pt idx="9">
                  <c:v>Відкриті ІСІ</c:v>
                </c:pt>
                <c:pt idx="10">
                  <c:v>Індекс УБ</c:v>
                </c:pt>
                <c:pt idx="11">
                  <c:v>Фонди облігацій</c:v>
                </c:pt>
                <c:pt idx="12">
                  <c:v>Фонди акцій</c:v>
                </c:pt>
                <c:pt idx="13">
                  <c:v>Нерухомість у Києві (у грн.)**</c:v>
                </c:pt>
                <c:pt idx="14">
                  <c:v>Депозити у євро</c:v>
                </c:pt>
                <c:pt idx="15">
                  <c:v>Депозити у дол. США</c:v>
                </c:pt>
                <c:pt idx="16">
                  <c:v>Індекс ПФТС</c:v>
                </c:pt>
              </c:strCache>
            </c:strRef>
          </c:cat>
          <c:val>
            <c:numRef>
              <c:f>Доходність!$I$3:$I$19</c:f>
              <c:numCache>
                <c:formatCode>0.0%</c:formatCode>
                <c:ptCount val="17"/>
                <c:pt idx="0">
                  <c:v>4.0100039778144933E-3</c:v>
                </c:pt>
                <c:pt idx="1">
                  <c:v>4.3368950541484708E-3</c:v>
                </c:pt>
                <c:pt idx="2">
                  <c:v>1.1867000000000072E-2</c:v>
                </c:pt>
                <c:pt idx="3">
                  <c:v>1.5468928282715559E-2</c:v>
                </c:pt>
                <c:pt idx="4">
                  <c:v>1.8139980326233342E-2</c:v>
                </c:pt>
                <c:pt idx="5">
                  <c:v>3.3965759850054678E-2</c:v>
                </c:pt>
                <c:pt idx="6">
                  <c:v>3.5287671232876718E-2</c:v>
                </c:pt>
                <c:pt idx="7">
                  <c:v>3.5666325733360746E-2</c:v>
                </c:pt>
                <c:pt idx="8">
                  <c:v>3.6209962135524063E-2</c:v>
                </c:pt>
                <c:pt idx="9">
                  <c:v>3.695155656454796E-2</c:v>
                </c:pt>
                <c:pt idx="10">
                  <c:v>4.889994115302132E-2</c:v>
                </c:pt>
                <c:pt idx="11">
                  <c:v>5.3670525794360317E-2</c:v>
                </c:pt>
                <c:pt idx="12">
                  <c:v>7.3180441480036565E-2</c:v>
                </c:pt>
                <c:pt idx="13">
                  <c:v>7.9477172768382509E-2</c:v>
                </c:pt>
                <c:pt idx="14">
                  <c:v>8.7870651874534911E-2</c:v>
                </c:pt>
                <c:pt idx="15">
                  <c:v>9.142712443914558E-2</c:v>
                </c:pt>
                <c:pt idx="16">
                  <c:v>0.16202312763428095</c:v>
                </c:pt>
              </c:numCache>
            </c:numRef>
          </c:val>
        </c:ser>
        <c:ser>
          <c:idx val="2"/>
          <c:order val="1"/>
          <c:tx>
            <c:strRef>
              <c:f>Доходність!$J$2</c:f>
              <c:strCache>
                <c:ptCount val="1"/>
                <c:pt idx="0">
                  <c:v>Рік (12 міс. до 30.09.2018)</c:v>
                </c:pt>
              </c:strCache>
            </c:strRef>
          </c:tx>
          <c:spPr>
            <a:solidFill>
              <a:srgbClr val="000080"/>
            </a:solidFill>
            <a:ln w="25400">
              <a:noFill/>
            </a:ln>
          </c:spPr>
          <c:invertIfNegative val="0"/>
          <c:val>
            <c:numRef>
              <c:f>Доходність!$J$3:$J$19</c:f>
              <c:numCache>
                <c:formatCode>0.0%</c:formatCode>
                <c:ptCount val="17"/>
                <c:pt idx="0">
                  <c:v>0.111364306766083</c:v>
                </c:pt>
                <c:pt idx="1">
                  <c:v>-3.0208998763099459E-2</c:v>
                </c:pt>
                <c:pt idx="2">
                  <c:v>8.9144195318705544E-2</c:v>
                </c:pt>
                <c:pt idx="3">
                  <c:v>3.2551095191950541E-2</c:v>
                </c:pt>
                <c:pt idx="4">
                  <c:v>-1.4607848207273899E-2</c:v>
                </c:pt>
                <c:pt idx="5">
                  <c:v>1.7451722976599804E-2</c:v>
                </c:pt>
                <c:pt idx="6">
                  <c:v>0.15214514077500496</c:v>
                </c:pt>
                <c:pt idx="7">
                  <c:v>5.8929816817526737E-2</c:v>
                </c:pt>
                <c:pt idx="8">
                  <c:v>0.11365606858019595</c:v>
                </c:pt>
                <c:pt idx="9">
                  <c:v>0.15533476778075861</c:v>
                </c:pt>
                <c:pt idx="10">
                  <c:v>0.39849490850494851</c:v>
                </c:pt>
                <c:pt idx="11">
                  <c:v>0.1099919724754761</c:v>
                </c:pt>
                <c:pt idx="12">
                  <c:v>0.17348279266698063</c:v>
                </c:pt>
                <c:pt idx="13">
                  <c:v>6.0459455347634083E-2</c:v>
                </c:pt>
                <c:pt idx="14">
                  <c:v>8.3108833974326224E-2</c:v>
                </c:pt>
                <c:pt idx="15">
                  <c:v>0.10330909548066081</c:v>
                </c:pt>
                <c:pt idx="16">
                  <c:v>0.83134623245673822</c:v>
                </c:pt>
              </c:numCache>
            </c:numRef>
          </c:val>
        </c:ser>
        <c:dLbls>
          <c:showLegendKey val="0"/>
          <c:showVal val="0"/>
          <c:showCatName val="0"/>
          <c:showSerName val="0"/>
          <c:showPercent val="0"/>
          <c:showBubbleSize val="0"/>
        </c:dLbls>
        <c:gapWidth val="120"/>
        <c:overlap val="-20"/>
        <c:axId val="217061856"/>
        <c:axId val="217062416"/>
      </c:barChart>
      <c:catAx>
        <c:axId val="217061856"/>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Cyr"/>
                <a:ea typeface="Arial Cyr"/>
                <a:cs typeface="Arial Cyr"/>
              </a:defRPr>
            </a:pPr>
            <a:endParaRPr lang="uk-UA"/>
          </a:p>
        </c:txPr>
        <c:crossAx val="217062416"/>
        <c:crosses val="autoZero"/>
        <c:auto val="1"/>
        <c:lblAlgn val="ctr"/>
        <c:lblOffset val="0"/>
        <c:tickLblSkip val="1"/>
        <c:tickMarkSkip val="1"/>
        <c:noMultiLvlLbl val="0"/>
      </c:catAx>
      <c:valAx>
        <c:axId val="217062416"/>
        <c:scaling>
          <c:orientation val="minMax"/>
          <c:max val="0.9"/>
          <c:min val="-0.1"/>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17061856"/>
        <c:crosses val="autoZero"/>
        <c:crossBetween val="between"/>
        <c:majorUnit val="0.1"/>
        <c:minorUnit val="0.01"/>
      </c:valAx>
      <c:spPr>
        <a:solidFill>
          <a:srgbClr val="FFFFFF"/>
        </a:solidFill>
        <a:ln w="25400">
          <a:noFill/>
        </a:ln>
      </c:spPr>
    </c:plotArea>
    <c:legend>
      <c:legendPos val="r"/>
      <c:layout>
        <c:manualLayout>
          <c:xMode val="edge"/>
          <c:yMode val="edge"/>
          <c:x val="0.15142319153505804"/>
          <c:y val="0.94677641831046799"/>
          <c:w val="0.74734180971711917"/>
          <c:h val="5.1047775726598799E-2"/>
        </c:manualLayout>
      </c:layout>
      <c:overlay val="0"/>
      <c:spPr>
        <a:solidFill>
          <a:srgbClr val="FFFFFF"/>
        </a:solidFill>
        <a:ln w="25400">
          <a:noFill/>
        </a:ln>
      </c:spPr>
      <c:txPr>
        <a:bodyPr/>
        <a:lstStyle/>
        <a:p>
          <a:pPr>
            <a:defRPr sz="11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0543169485482191"/>
          <c:y val="6.1249111215259493E-2"/>
          <c:w val="0.4132374620837066"/>
          <c:h val="0.82758284229189527"/>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917194897359E-3"/>
                  <c:y val="9.824318747314268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5.8114327897332951E-2"/>
                  <c:y val="2.923382300753815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4.1804437203251846E-2"/>
                  <c:y val="-0.20915162366206511"/>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0238562282228609E-3"/>
                  <c:y val="0"/>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фондів'!$C$34:$E$34,'Типи_види_класи фондів'!$G$34)</c:f>
              <c:strCache>
                <c:ptCount val="4"/>
                <c:pt idx="0">
                  <c:v>Фонди акцій</c:v>
                </c:pt>
                <c:pt idx="1">
                  <c:v>Фонди облігацій</c:v>
                </c:pt>
                <c:pt idx="2">
                  <c:v>Фонди змішаних інвестицій*</c:v>
                </c:pt>
                <c:pt idx="3">
                  <c:v>Інші фонди</c:v>
                </c:pt>
              </c:strCache>
            </c:strRef>
          </c:cat>
          <c:val>
            <c:numRef>
              <c:f>('Типи_види_класи фондів'!$C$39:$E$39,'Типи_види_класи фондів'!$G$39)</c:f>
              <c:numCache>
                <c:formatCode>General</c:formatCode>
                <c:ptCount val="4"/>
                <c:pt idx="0">
                  <c:v>8</c:v>
                </c:pt>
                <c:pt idx="1">
                  <c:v>3</c:v>
                </c:pt>
                <c:pt idx="2">
                  <c:v>18</c:v>
                </c:pt>
                <c:pt idx="3">
                  <c:v>3</c:v>
                </c:pt>
              </c:numCache>
            </c:numRef>
          </c:val>
        </c:ser>
        <c:dLbls>
          <c:showLegendKey val="0"/>
          <c:showVal val="0"/>
          <c:showCatName val="0"/>
          <c:showSerName val="0"/>
          <c:showPercent val="0"/>
          <c:showBubbleSize val="0"/>
          <c:showLeaderLines val="0"/>
        </c:dLbls>
        <c:firstSliceAng val="23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591571258337218"/>
          <c:y val="0.15228434862211521"/>
          <c:w val="0.3191568302238747"/>
          <c:h val="0.66592284499673193"/>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3B921"/>
              </a:solidFill>
            </c:spPr>
          </c:dPt>
          <c:dLbls>
            <c:dLbl>
              <c:idx val="0"/>
              <c:layout>
                <c:manualLayout>
                  <c:x val="-2.2269978964946254E-2"/>
                  <c:y val="-3.1972478493315831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8.6865716387137804E-3"/>
                  <c:y val="-5.7756918327706193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6271930024594466E-3"/>
                  <c:y val="4.6318520688050396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5261734298146477E-2"/>
                  <c:y val="0.12632369562053369"/>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7.1242839990063589E-2"/>
                  <c:y val="1.5761981855392981E-3"/>
                </c:manualLayout>
              </c:layou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3029423284795502E-2"/>
                  <c:y val="-6.1216596863235523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3759869183593473"/>
                  <c:y val="-7.8766214782676827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5.3555153331771828E-3"/>
                  <c:y val="-1.0598750744634619E-3"/>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фондів'!$O$25:$V$26</c:f>
              <c:strCache>
                <c:ptCount val="8"/>
                <c:pt idx="0">
                  <c:v>Відкриті диверсифіковані</c:v>
                </c:pt>
                <c:pt idx="1">
                  <c:v>Відкриті спеціалізовані</c:v>
                </c:pt>
                <c:pt idx="2">
                  <c:v>Інтервальні диверсифіковані</c:v>
                </c:pt>
                <c:pt idx="3">
                  <c:v>Інтервальні спеціалізовані</c:v>
                </c:pt>
                <c:pt idx="4">
                  <c:v>Закриті диверсифіковані</c:v>
                </c:pt>
                <c:pt idx="5">
                  <c:v>Закриті недиверсифіковані</c:v>
                </c:pt>
                <c:pt idx="6">
                  <c:v>Закриті спеціалізовані</c:v>
                </c:pt>
                <c:pt idx="7">
                  <c:v>Закриті кваліфікаційні</c:v>
                </c:pt>
              </c:strCache>
            </c:strRef>
          </c:cat>
          <c:val>
            <c:numRef>
              <c:f>'Типи_види_класи фондів'!$O$29:$V$29</c:f>
              <c:numCache>
                <c:formatCode>General</c:formatCode>
                <c:ptCount val="8"/>
                <c:pt idx="0">
                  <c:v>13</c:v>
                </c:pt>
                <c:pt idx="1">
                  <c:v>6</c:v>
                </c:pt>
                <c:pt idx="2">
                  <c:v>18</c:v>
                </c:pt>
                <c:pt idx="3">
                  <c:v>3</c:v>
                </c:pt>
                <c:pt idx="4">
                  <c:v>3</c:v>
                </c:pt>
                <c:pt idx="5">
                  <c:v>46</c:v>
                </c:pt>
                <c:pt idx="6">
                  <c:v>1</c:v>
                </c:pt>
                <c:pt idx="7">
                  <c:v>1</c:v>
                </c:pt>
              </c:numCache>
            </c:numRef>
          </c:val>
          <c:extLst/>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95098431413833"/>
          <c:y val="1.5772870662460567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9.4725760606379622E-4"/>
                  <c:y val="-0.11229102521441658"/>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фондів'!$R$13:$U$13</c:f>
              <c:strCache>
                <c:ptCount val="4"/>
                <c:pt idx="0">
                  <c:v>Відкриті</c:v>
                </c:pt>
                <c:pt idx="1">
                  <c:v>Інтервальні</c:v>
                </c:pt>
                <c:pt idx="2">
                  <c:v>Закриті (крім венчурних)</c:v>
                </c:pt>
                <c:pt idx="3">
                  <c:v>Венчурні</c:v>
                </c:pt>
              </c:strCache>
            </c:strRef>
          </c:cat>
          <c:val>
            <c:numRef>
              <c:f>'Типи_види_класи фондів'!$R$14:$U$14</c:f>
              <c:numCache>
                <c:formatCode>General</c:formatCode>
                <c:ptCount val="4"/>
                <c:pt idx="0">
                  <c:v>19</c:v>
                </c:pt>
                <c:pt idx="1">
                  <c:v>22</c:v>
                </c:pt>
                <c:pt idx="2">
                  <c:v>86</c:v>
                </c:pt>
                <c:pt idx="3">
                  <c:v>1082</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вартістю активів</a:t>
            </a:r>
            <a:r>
              <a:rPr lang="en-US" sz="1200"/>
              <a:t> </a:t>
            </a:r>
            <a:r>
              <a:rPr lang="uk-UA" sz="1200"/>
              <a:t>в управлінні</a:t>
            </a:r>
          </a:p>
        </c:rich>
      </c:tx>
      <c:layout>
        <c:manualLayout>
          <c:xMode val="edge"/>
          <c:yMode val="edge"/>
          <c:x val="0.12269650186902249"/>
          <c:y val="9.0718752374484967E-3"/>
        </c:manualLayout>
      </c:layout>
      <c:overlay val="0"/>
      <c:spPr>
        <a:noFill/>
        <a:ln w="25400">
          <a:noFill/>
        </a:ln>
      </c:spPr>
    </c:title>
    <c:autoTitleDeleted val="0"/>
    <c:plotArea>
      <c:layout>
        <c:manualLayout>
          <c:layoutTarget val="inner"/>
          <c:xMode val="edge"/>
          <c:yMode val="edge"/>
          <c:x val="0.19194112627348522"/>
          <c:y val="0.17541684236655611"/>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7074972104550334"/>
                  <c:y val="0.1289199062899660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6061586409147592E-2"/>
                  <c:y val="-0.1991539971110349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6.2036630456738642E-2"/>
                  <c:y val="-4.660852932904165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4.4082867218656306E-3"/>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5.2509013285636182E-2"/>
                  <c:y val="-0.1112048638999914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7.7112198371857996E-2"/>
                  <c:y val="-0.2678001339060342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розподіл'!$E$18:$E$23</c:f>
              <c:strCache>
                <c:ptCount val="6"/>
                <c:pt idx="0">
                  <c:v>м. Київ та Київська область</c:v>
                </c:pt>
                <c:pt idx="1">
                  <c:v>Дніпропетровська область</c:v>
                </c:pt>
                <c:pt idx="2">
                  <c:v>Харківська область</c:v>
                </c:pt>
                <c:pt idx="3">
                  <c:v>Львівська область</c:v>
                </c:pt>
                <c:pt idx="4">
                  <c:v>Запорізька область</c:v>
                </c:pt>
                <c:pt idx="5">
                  <c:v>Інші регіони</c:v>
                </c:pt>
              </c:strCache>
            </c:strRef>
          </c:cat>
          <c:val>
            <c:numRef>
              <c:f>'Регіональний розподіл'!$F$18:$F$23</c:f>
              <c:numCache>
                <c:formatCode>0.00%</c:formatCode>
                <c:ptCount val="6"/>
                <c:pt idx="0">
                  <c:v>0.8136251188643574</c:v>
                </c:pt>
                <c:pt idx="1">
                  <c:v>5.8082853026110527E-2</c:v>
                </c:pt>
                <c:pt idx="2">
                  <c:v>4.6213575458930629E-2</c:v>
                </c:pt>
                <c:pt idx="3">
                  <c:v>3.5241171733968325E-2</c:v>
                </c:pt>
                <c:pt idx="4">
                  <c:v>2.6581186082203823E-2</c:v>
                </c:pt>
                <c:pt idx="5">
                  <c:v>2.025609483442925E-2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(усіх)</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5481873927801696"/>
          <c:y val="0.1672849206078091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9.3693546443884085E-2"/>
                  <c:y val="0.1204772840675016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9298069721221271E-2"/>
                  <c:y val="-0.222544651424623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1481742348097227E-2"/>
                  <c:y val="-0.115174127761927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8.1353272808481536E-2"/>
                  <c:y val="-3.1540267508051922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6.222068783859476E-2"/>
                  <c:y val="-0.1773944982904205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розподіл'!$H$18:$H$23</c:f>
              <c:strCache>
                <c:ptCount val="6"/>
                <c:pt idx="0">
                  <c:v>м. Київ та Київська область</c:v>
                </c:pt>
                <c:pt idx="1">
                  <c:v>Дніпропетровська область</c:v>
                </c:pt>
                <c:pt idx="2">
                  <c:v>Харківська область</c:v>
                </c:pt>
                <c:pt idx="3">
                  <c:v>Львівська область</c:v>
                </c:pt>
                <c:pt idx="4">
                  <c:v>Iвано-Франкiвська область</c:v>
                </c:pt>
                <c:pt idx="5">
                  <c:v>Інші регіони</c:v>
                </c:pt>
              </c:strCache>
            </c:strRef>
          </c:cat>
          <c:val>
            <c:numRef>
              <c:f>'Регіональний розподіл'!$I$18:$I$23</c:f>
              <c:numCache>
                <c:formatCode>0.00%</c:formatCode>
                <c:ptCount val="6"/>
                <c:pt idx="0">
                  <c:v>0.71599045346062051</c:v>
                </c:pt>
                <c:pt idx="1">
                  <c:v>7.3190135242641216E-2</c:v>
                </c:pt>
                <c:pt idx="2">
                  <c:v>6.2848050914876691E-2</c:v>
                </c:pt>
                <c:pt idx="3">
                  <c:v>5.3301511535401754E-2</c:v>
                </c:pt>
                <c:pt idx="4">
                  <c:v>3.0230708035003977E-2</c:v>
                </c:pt>
                <c:pt idx="5">
                  <c:v>6.4439140811455964E-2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(венчурних)</a:t>
            </a:r>
          </a:p>
        </c:rich>
      </c:tx>
      <c:layout>
        <c:manualLayout>
          <c:xMode val="edge"/>
          <c:yMode val="edge"/>
          <c:x val="0.33291912192325152"/>
          <c:y val="1.440961429600148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30884675598575007"/>
                  <c:y val="0.1258026525875912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3696150769373988E-3"/>
                  <c:y val="-4.583852371617905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1.4726087887854834E-3"/>
                  <c:y val="1.151451203255798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1.1660263667257253E-2"/>
                  <c:y val="2.1110864989706477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4.9131278564840931E-2"/>
                  <c:y val="-0.128515508789300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4.530687140354616E-2"/>
                  <c:y val="-0.22191218864649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розподіл'!$K$18:$K$23</c:f>
              <c:strCache>
                <c:ptCount val="6"/>
                <c:pt idx="0">
                  <c:v>м. Київ та Київська область</c:v>
                </c:pt>
                <c:pt idx="1">
                  <c:v>Дніпропетровська область</c:v>
                </c:pt>
                <c:pt idx="2">
                  <c:v>Харківська область</c:v>
                </c:pt>
                <c:pt idx="3">
                  <c:v>Львівська область</c:v>
                </c:pt>
                <c:pt idx="4">
                  <c:v>Iвано-Франкiвська область</c:v>
                </c:pt>
                <c:pt idx="5">
                  <c:v>Інші регіони</c:v>
                </c:pt>
              </c:strCache>
            </c:strRef>
          </c:cat>
          <c:val>
            <c:numRef>
              <c:f>'Регіональний розподіл'!$L$18:$L$23</c:f>
              <c:numCache>
                <c:formatCode>0.00%</c:formatCode>
                <c:ptCount val="6"/>
                <c:pt idx="0">
                  <c:v>0.70938628158844763</c:v>
                </c:pt>
                <c:pt idx="1">
                  <c:v>7.3104693140794222E-2</c:v>
                </c:pt>
                <c:pt idx="2">
                  <c:v>6.1371841155234655E-2</c:v>
                </c:pt>
                <c:pt idx="3">
                  <c:v>6.0469314079422382E-2</c:v>
                </c:pt>
                <c:pt idx="4">
                  <c:v>3.1588447653429601E-2</c:v>
                </c:pt>
                <c:pt idx="5">
                  <c:v>6.4079422382671503E-2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(крім венчурних)</a:t>
            </a:r>
          </a:p>
        </c:rich>
      </c:tx>
      <c:layout>
        <c:manualLayout>
          <c:xMode val="edge"/>
          <c:yMode val="edge"/>
          <c:x val="0.33291912192325152"/>
          <c:y val="1.440961429600148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37179644564182779"/>
                  <c:y val="0.1160397526834521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13356393940510433"/>
                  <c:y val="-8.488995213104118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10429037331450682"/>
                  <c:y val="1.639590634688429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9.2970507679773686E-4"/>
                  <c:y val="5.528107542570462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4.9131278564840931E-2"/>
                  <c:y val="-0.128515508789300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4.530687140354616E-2"/>
                  <c:y val="-0.22191218864649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розподіл'!$N$18:$N$23</c:f>
              <c:strCache>
                <c:ptCount val="6"/>
                <c:pt idx="0">
                  <c:v>м. Київ та Київська область</c:v>
                </c:pt>
                <c:pt idx="1">
                  <c:v>Дніпропетровська область</c:v>
                </c:pt>
                <c:pt idx="2">
                  <c:v>Харківська область</c:v>
                </c:pt>
                <c:pt idx="3">
                  <c:v>Iвано-Франкiвська область</c:v>
                </c:pt>
                <c:pt idx="4">
                  <c:v>Запорізька область</c:v>
                </c:pt>
                <c:pt idx="5">
                  <c:v>Інші регіони</c:v>
                </c:pt>
              </c:strCache>
            </c:strRef>
          </c:cat>
          <c:val>
            <c:numRef>
              <c:f>'Регіональний розподіл'!$O$18:$O$23</c:f>
              <c:numCache>
                <c:formatCode>0.00%</c:formatCode>
                <c:ptCount val="6"/>
                <c:pt idx="0">
                  <c:v>0.7651006711409396</c:v>
                </c:pt>
                <c:pt idx="1">
                  <c:v>7.3825503355704702E-2</c:v>
                </c:pt>
                <c:pt idx="2">
                  <c:v>7.3825503355704702E-2</c:v>
                </c:pt>
                <c:pt idx="3">
                  <c:v>2.0134228187919462E-2</c:v>
                </c:pt>
                <c:pt idx="4">
                  <c:v>1.3422818791946308E-2</c:v>
                </c:pt>
                <c:pt idx="5">
                  <c:v>5.3691275167785303E-2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7</xdr:col>
      <xdr:colOff>10885</xdr:colOff>
      <xdr:row>1</xdr:row>
      <xdr:rowOff>10887</xdr:rowOff>
    </xdr:from>
    <xdr:to>
      <xdr:col>20</xdr:col>
      <xdr:colOff>10885</xdr:colOff>
      <xdr:row>19</xdr:row>
      <xdr:rowOff>10887</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87085</xdr:rowOff>
    </xdr:from>
    <xdr:to>
      <xdr:col>2</xdr:col>
      <xdr:colOff>1295400</xdr:colOff>
      <xdr:row>39</xdr:row>
      <xdr:rowOff>152400</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2242</xdr:colOff>
      <xdr:row>32</xdr:row>
      <xdr:rowOff>265356</xdr:rowOff>
    </xdr:from>
    <xdr:to>
      <xdr:col>13</xdr:col>
      <xdr:colOff>708213</xdr:colOff>
      <xdr:row>44</xdr:row>
      <xdr:rowOff>206189</xdr:rowOff>
    </xdr:to>
    <xdr:graphicFrame macro="">
      <xdr:nvGraphicFramePr>
        <xdr:cNvPr id="2436219"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718456</xdr:colOff>
      <xdr:row>16</xdr:row>
      <xdr:rowOff>261900</xdr:rowOff>
    </xdr:from>
    <xdr:to>
      <xdr:col>22</xdr:col>
      <xdr:colOff>283989</xdr:colOff>
      <xdr:row>31</xdr:row>
      <xdr:rowOff>32404</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21772</xdr:colOff>
      <xdr:row>0</xdr:row>
      <xdr:rowOff>304801</xdr:rowOff>
    </xdr:from>
    <xdr:to>
      <xdr:col>22</xdr:col>
      <xdr:colOff>54429</xdr:colOff>
      <xdr:row>14</xdr:row>
      <xdr:rowOff>10887</xdr:rowOff>
    </xdr:to>
    <xdr:graphicFrame macro="">
      <xdr:nvGraphicFramePr>
        <xdr:cNvPr id="5"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8964</xdr:rowOff>
    </xdr:from>
    <xdr:to>
      <xdr:col>5</xdr:col>
      <xdr:colOff>43543</xdr:colOff>
      <xdr:row>15</xdr:row>
      <xdr:rowOff>12550</xdr:rowOff>
    </xdr:to>
    <xdr:graphicFrame macro="">
      <xdr:nvGraphicFramePr>
        <xdr:cNvPr id="65659"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xdr:row>
      <xdr:rowOff>0</xdr:rowOff>
    </xdr:from>
    <xdr:to>
      <xdr:col>10</xdr:col>
      <xdr:colOff>206188</xdr:colOff>
      <xdr:row>14</xdr:row>
      <xdr:rowOff>170329</xdr:rowOff>
    </xdr:to>
    <xdr:graphicFrame macro="">
      <xdr:nvGraphicFramePr>
        <xdr:cNvPr id="65660"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1839685</xdr:colOff>
      <xdr:row>0</xdr:row>
      <xdr:rowOff>304801</xdr:rowOff>
    </xdr:from>
    <xdr:to>
      <xdr:col>13</xdr:col>
      <xdr:colOff>1763485</xdr:colOff>
      <xdr:row>15</xdr:row>
      <xdr:rowOff>1</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685800</xdr:colOff>
      <xdr:row>1</xdr:row>
      <xdr:rowOff>0</xdr:rowOff>
    </xdr:from>
    <xdr:to>
      <xdr:col>22</xdr:col>
      <xdr:colOff>43543</xdr:colOff>
      <xdr:row>15</xdr:row>
      <xdr:rowOff>10886</xdr:rowOff>
    </xdr:to>
    <xdr:graphicFrame macro="">
      <xdr:nvGraphicFramePr>
        <xdr:cNvPr id="6"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1023256</xdr:colOff>
      <xdr:row>23</xdr:row>
      <xdr:rowOff>10886</xdr:rowOff>
    </xdr:from>
    <xdr:to>
      <xdr:col>6</xdr:col>
      <xdr:colOff>1186543</xdr:colOff>
      <xdr:row>36</xdr:row>
      <xdr:rowOff>0</xdr:rowOff>
    </xdr:to>
    <xdr:graphicFrame macro="">
      <xdr:nvGraphicFramePr>
        <xdr:cNvPr id="515307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32657</xdr:colOff>
      <xdr:row>1</xdr:row>
      <xdr:rowOff>21770</xdr:rowOff>
    </xdr:from>
    <xdr:to>
      <xdr:col>16</xdr:col>
      <xdr:colOff>104501</xdr:colOff>
      <xdr:row>12</xdr:row>
      <xdr:rowOff>185057</xdr:rowOff>
    </xdr:to>
    <xdr:graphicFrame macro="">
      <xdr:nvGraphicFramePr>
        <xdr:cNvPr id="5153074"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10884</xdr:colOff>
      <xdr:row>67</xdr:row>
      <xdr:rowOff>210095</xdr:rowOff>
    </xdr:from>
    <xdr:to>
      <xdr:col>7</xdr:col>
      <xdr:colOff>54428</xdr:colOff>
      <xdr:row>79</xdr:row>
      <xdr:rowOff>217715</xdr:rowOff>
    </xdr:to>
    <xdr:graphicFrame macro="">
      <xdr:nvGraphicFramePr>
        <xdr:cNvPr id="5153075"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1087</xdr:colOff>
      <xdr:row>51</xdr:row>
      <xdr:rowOff>10884</xdr:rowOff>
    </xdr:from>
    <xdr:to>
      <xdr:col>13</xdr:col>
      <xdr:colOff>286293</xdr:colOff>
      <xdr:row>66</xdr:row>
      <xdr:rowOff>18504</xdr:rowOff>
    </xdr:to>
    <xdr:graphicFrame macro="">
      <xdr:nvGraphicFramePr>
        <xdr:cNvPr id="5153076"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76199</xdr:colOff>
      <xdr:row>1</xdr:row>
      <xdr:rowOff>3585</xdr:rowOff>
    </xdr:from>
    <xdr:to>
      <xdr:col>15</xdr:col>
      <xdr:colOff>195430</xdr:colOff>
      <xdr:row>15</xdr:row>
      <xdr:rowOff>174170</xdr:rowOff>
    </xdr:to>
    <xdr:graphicFrame macro="">
      <xdr:nvGraphicFramePr>
        <xdr:cNvPr id="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1089</xdr:colOff>
      <xdr:row>16</xdr:row>
      <xdr:rowOff>54427</xdr:rowOff>
    </xdr:from>
    <xdr:to>
      <xdr:col>14</xdr:col>
      <xdr:colOff>747849</xdr:colOff>
      <xdr:row>30</xdr:row>
      <xdr:rowOff>13061</xdr:rowOff>
    </xdr:to>
    <xdr:graphicFrame macro="">
      <xdr:nvGraphicFramePr>
        <xdr:cNvPr id="3"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825393</xdr:colOff>
      <xdr:row>0</xdr:row>
      <xdr:rowOff>313765</xdr:rowOff>
    </xdr:from>
    <xdr:to>
      <xdr:col>19</xdr:col>
      <xdr:colOff>178717</xdr:colOff>
      <xdr:row>21</xdr:row>
      <xdr:rowOff>168408</xdr:rowOff>
    </xdr:to>
    <xdr:graphicFrame macro="">
      <xdr:nvGraphicFramePr>
        <xdr:cNvPr id="2" name="Диаграмма 9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402770</xdr:colOff>
      <xdr:row>15</xdr:row>
      <xdr:rowOff>30480</xdr:rowOff>
    </xdr:from>
    <xdr:to>
      <xdr:col>12</xdr:col>
      <xdr:colOff>327659</xdr:colOff>
      <xdr:row>41</xdr:row>
      <xdr:rowOff>60960</xdr:rowOff>
    </xdr:to>
    <xdr:graphicFrame macro="">
      <xdr:nvGraphicFramePr>
        <xdr:cNvPr id="247090"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40</xdr:row>
      <xdr:rowOff>60960</xdr:rowOff>
    </xdr:from>
    <xdr:to>
      <xdr:col>6</xdr:col>
      <xdr:colOff>674914</xdr:colOff>
      <xdr:row>68</xdr:row>
      <xdr:rowOff>144780</xdr:rowOff>
    </xdr:to>
    <xdr:graphicFrame macro="">
      <xdr:nvGraphicFramePr>
        <xdr:cNvPr id="247091"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30480</xdr:rowOff>
    </xdr:from>
    <xdr:to>
      <xdr:col>6</xdr:col>
      <xdr:colOff>653143</xdr:colOff>
      <xdr:row>41</xdr:row>
      <xdr:rowOff>106680</xdr:rowOff>
    </xdr:to>
    <xdr:graphicFrame macro="">
      <xdr:nvGraphicFramePr>
        <xdr:cNvPr id="247092"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413657</xdr:colOff>
      <xdr:row>41</xdr:row>
      <xdr:rowOff>15240</xdr:rowOff>
    </xdr:from>
    <xdr:to>
      <xdr:col>12</xdr:col>
      <xdr:colOff>320041</xdr:colOff>
      <xdr:row>69</xdr:row>
      <xdr:rowOff>30480</xdr:rowOff>
    </xdr:to>
    <xdr:graphicFrame macro="">
      <xdr:nvGraphicFramePr>
        <xdr:cNvPr id="247093"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45719</xdr:colOff>
      <xdr:row>82</xdr:row>
      <xdr:rowOff>7620</xdr:rowOff>
    </xdr:from>
    <xdr:to>
      <xdr:col>6</xdr:col>
      <xdr:colOff>936171</xdr:colOff>
      <xdr:row>106</xdr:row>
      <xdr:rowOff>7620</xdr:rowOff>
    </xdr:to>
    <xdr:graphicFrame macro="">
      <xdr:nvGraphicFramePr>
        <xdr:cNvPr id="247094"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129540</xdr:colOff>
      <xdr:row>0</xdr:row>
      <xdr:rowOff>0</xdr:rowOff>
    </xdr:to>
    <xdr:graphicFrame macro="">
      <xdr:nvGraphicFramePr>
        <xdr:cNvPr id="340396"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792480</xdr:colOff>
      <xdr:row>0</xdr:row>
      <xdr:rowOff>0</xdr:rowOff>
    </xdr:from>
    <xdr:to>
      <xdr:col>29</xdr:col>
      <xdr:colOff>281940</xdr:colOff>
      <xdr:row>0</xdr:row>
      <xdr:rowOff>0</xdr:rowOff>
    </xdr:to>
    <xdr:graphicFrame macro="">
      <xdr:nvGraphicFramePr>
        <xdr:cNvPr id="340397"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480060</xdr:colOff>
      <xdr:row>0</xdr:row>
      <xdr:rowOff>0</xdr:rowOff>
    </xdr:from>
    <xdr:to>
      <xdr:col>16</xdr:col>
      <xdr:colOff>144780</xdr:colOff>
      <xdr:row>0</xdr:row>
      <xdr:rowOff>0</xdr:rowOff>
    </xdr:to>
    <xdr:graphicFrame macro="">
      <xdr:nvGraphicFramePr>
        <xdr:cNvPr id="340398"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0</xdr:row>
      <xdr:rowOff>0</xdr:rowOff>
    </xdr:from>
    <xdr:to>
      <xdr:col>14</xdr:col>
      <xdr:colOff>182880</xdr:colOff>
      <xdr:row>0</xdr:row>
      <xdr:rowOff>0</xdr:rowOff>
    </xdr:to>
    <xdr:graphicFrame macro="">
      <xdr:nvGraphicFramePr>
        <xdr:cNvPr id="34039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99060</xdr:colOff>
      <xdr:row>0</xdr:row>
      <xdr:rowOff>0</xdr:rowOff>
    </xdr:from>
    <xdr:to>
      <xdr:col>18</xdr:col>
      <xdr:colOff>381000</xdr:colOff>
      <xdr:row>0</xdr:row>
      <xdr:rowOff>0</xdr:rowOff>
    </xdr:to>
    <xdr:graphicFrame macro="">
      <xdr:nvGraphicFramePr>
        <xdr:cNvPr id="340400"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792480</xdr:colOff>
      <xdr:row>0</xdr:row>
      <xdr:rowOff>0</xdr:rowOff>
    </xdr:from>
    <xdr:to>
      <xdr:col>18</xdr:col>
      <xdr:colOff>281940</xdr:colOff>
      <xdr:row>0</xdr:row>
      <xdr:rowOff>0</xdr:rowOff>
    </xdr:to>
    <xdr:graphicFrame macro="">
      <xdr:nvGraphicFramePr>
        <xdr:cNvPr id="340401"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217714</xdr:colOff>
      <xdr:row>1</xdr:row>
      <xdr:rowOff>0</xdr:rowOff>
    </xdr:from>
    <xdr:to>
      <xdr:col>11</xdr:col>
      <xdr:colOff>783773</xdr:colOff>
      <xdr:row>20</xdr:row>
      <xdr:rowOff>17928</xdr:rowOff>
    </xdr:to>
    <xdr:graphicFrame macro="">
      <xdr:nvGraphicFramePr>
        <xdr:cNvPr id="340402"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20Q3%202018_PR_general%20market%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світу та України"/>
      <sheetName val="Біржовий ФР України"/>
      <sheetName val="КУА-ІСІ-НПФ та СК в управлінні"/>
      <sheetName val="Активи-ВЧА-Чистий притік"/>
    </sheetNames>
    <sheetDataSet>
      <sheetData sheetId="0" refreshError="1"/>
      <sheetData sheetId="1" refreshError="1"/>
      <sheetData sheetId="2">
        <row r="2">
          <cell r="B2" t="str">
            <v>Кількість усіх КУА</v>
          </cell>
          <cell r="C2" t="str">
            <v>Кількість КУА з ІСІ в управлінні</v>
          </cell>
          <cell r="D2" t="str">
            <v>Кількість КУА без ІСІ в управлінні</v>
          </cell>
        </row>
        <row r="16">
          <cell r="C16">
            <v>277</v>
          </cell>
          <cell r="D16">
            <v>15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aib.com.ua/analituaib/rankings/ici.html" TargetMode="External"/><Relationship Id="rId1" Type="http://schemas.openxmlformats.org/officeDocument/2006/relationships/hyperlink" Target="http://www.uaib.com.ua/analituaib/rankings/kua.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uaib.com.ua/rankings_/byclass.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0"/>
  <sheetViews>
    <sheetView tabSelected="1" zoomScale="70" zoomScaleNormal="70" workbookViewId="0">
      <selection sqref="A1:XFD1"/>
    </sheetView>
  </sheetViews>
  <sheetFormatPr defaultColWidth="9.109375" defaultRowHeight="13.2" outlineLevelRow="1" outlineLevelCol="1"/>
  <cols>
    <col min="1" max="1" width="16.6640625" style="4" customWidth="1"/>
    <col min="2" max="2" width="21.21875" style="1" customWidth="1"/>
    <col min="3" max="3" width="19.88671875" style="1" customWidth="1"/>
    <col min="4" max="4" width="17.33203125" style="1" hidden="1" customWidth="1" outlineLevel="1"/>
    <col min="5" max="5" width="19.77734375" style="1" hidden="1" customWidth="1" outlineLevel="1"/>
    <col min="6" max="6" width="19.109375" style="1" hidden="1" customWidth="1" outlineLevel="1"/>
    <col min="7" max="7" width="18" style="1" customWidth="1" collapsed="1"/>
    <col min="8" max="12" width="10.6640625" style="1" customWidth="1"/>
    <col min="13" max="249" width="9.109375" style="1"/>
    <col min="250" max="250" width="10.21875" style="1" customWidth="1"/>
    <col min="251" max="251" width="10.6640625" style="1" customWidth="1"/>
    <col min="252" max="252" width="17.77734375" style="1" customWidth="1"/>
    <col min="253" max="253" width="16" style="1" customWidth="1"/>
    <col min="254" max="254" width="14.44140625" style="1" customWidth="1"/>
    <col min="255" max="267" width="11.6640625" style="1" customWidth="1"/>
    <col min="268" max="505" width="9.109375" style="1"/>
    <col min="506" max="506" width="10.21875" style="1" customWidth="1"/>
    <col min="507" max="507" width="10.6640625" style="1" customWidth="1"/>
    <col min="508" max="508" width="17.77734375" style="1" customWidth="1"/>
    <col min="509" max="509" width="16" style="1" customWidth="1"/>
    <col min="510" max="510" width="14.44140625" style="1" customWidth="1"/>
    <col min="511" max="523" width="11.6640625" style="1" customWidth="1"/>
    <col min="524" max="761" width="9.109375" style="1"/>
    <col min="762" max="762" width="10.21875" style="1" customWidth="1"/>
    <col min="763" max="763" width="10.6640625" style="1" customWidth="1"/>
    <col min="764" max="764" width="17.77734375" style="1" customWidth="1"/>
    <col min="765" max="765" width="16" style="1" customWidth="1"/>
    <col min="766" max="766" width="14.44140625" style="1" customWidth="1"/>
    <col min="767" max="779" width="11.6640625" style="1" customWidth="1"/>
    <col min="780" max="1017" width="9.109375" style="1"/>
    <col min="1018" max="1018" width="10.21875" style="1" customWidth="1"/>
    <col min="1019" max="1019" width="10.6640625" style="1" customWidth="1"/>
    <col min="1020" max="1020" width="17.77734375" style="1" customWidth="1"/>
    <col min="1021" max="1021" width="16" style="1" customWidth="1"/>
    <col min="1022" max="1022" width="14.44140625" style="1" customWidth="1"/>
    <col min="1023" max="1035" width="11.6640625" style="1" customWidth="1"/>
    <col min="1036" max="1273" width="9.109375" style="1"/>
    <col min="1274" max="1274" width="10.21875" style="1" customWidth="1"/>
    <col min="1275" max="1275" width="10.6640625" style="1" customWidth="1"/>
    <col min="1276" max="1276" width="17.77734375" style="1" customWidth="1"/>
    <col min="1277" max="1277" width="16" style="1" customWidth="1"/>
    <col min="1278" max="1278" width="14.44140625" style="1" customWidth="1"/>
    <col min="1279" max="1291" width="11.6640625" style="1" customWidth="1"/>
    <col min="1292" max="1529" width="9.109375" style="1"/>
    <col min="1530" max="1530" width="10.21875" style="1" customWidth="1"/>
    <col min="1531" max="1531" width="10.6640625" style="1" customWidth="1"/>
    <col min="1532" max="1532" width="17.77734375" style="1" customWidth="1"/>
    <col min="1533" max="1533" width="16" style="1" customWidth="1"/>
    <col min="1534" max="1534" width="14.44140625" style="1" customWidth="1"/>
    <col min="1535" max="1547" width="11.6640625" style="1" customWidth="1"/>
    <col min="1548" max="1785" width="9.109375" style="1"/>
    <col min="1786" max="1786" width="10.21875" style="1" customWidth="1"/>
    <col min="1787" max="1787" width="10.6640625" style="1" customWidth="1"/>
    <col min="1788" max="1788" width="17.77734375" style="1" customWidth="1"/>
    <col min="1789" max="1789" width="16" style="1" customWidth="1"/>
    <col min="1790" max="1790" width="14.44140625" style="1" customWidth="1"/>
    <col min="1791" max="1803" width="11.6640625" style="1" customWidth="1"/>
    <col min="1804" max="2041" width="9.109375" style="1"/>
    <col min="2042" max="2042" width="10.21875" style="1" customWidth="1"/>
    <col min="2043" max="2043" width="10.6640625" style="1" customWidth="1"/>
    <col min="2044" max="2044" width="17.77734375" style="1" customWidth="1"/>
    <col min="2045" max="2045" width="16" style="1" customWidth="1"/>
    <col min="2046" max="2046" width="14.44140625" style="1" customWidth="1"/>
    <col min="2047" max="2059" width="11.6640625" style="1" customWidth="1"/>
    <col min="2060" max="2297" width="9.109375" style="1"/>
    <col min="2298" max="2298" width="10.21875" style="1" customWidth="1"/>
    <col min="2299" max="2299" width="10.6640625" style="1" customWidth="1"/>
    <col min="2300" max="2300" width="17.77734375" style="1" customWidth="1"/>
    <col min="2301" max="2301" width="16" style="1" customWidth="1"/>
    <col min="2302" max="2302" width="14.44140625" style="1" customWidth="1"/>
    <col min="2303" max="2315" width="11.6640625" style="1" customWidth="1"/>
    <col min="2316" max="2553" width="9.109375" style="1"/>
    <col min="2554" max="2554" width="10.21875" style="1" customWidth="1"/>
    <col min="2555" max="2555" width="10.6640625" style="1" customWidth="1"/>
    <col min="2556" max="2556" width="17.77734375" style="1" customWidth="1"/>
    <col min="2557" max="2557" width="16" style="1" customWidth="1"/>
    <col min="2558" max="2558" width="14.44140625" style="1" customWidth="1"/>
    <col min="2559" max="2571" width="11.6640625" style="1" customWidth="1"/>
    <col min="2572" max="2809" width="9.109375" style="1"/>
    <col min="2810" max="2810" width="10.21875" style="1" customWidth="1"/>
    <col min="2811" max="2811" width="10.6640625" style="1" customWidth="1"/>
    <col min="2812" max="2812" width="17.77734375" style="1" customWidth="1"/>
    <col min="2813" max="2813" width="16" style="1" customWidth="1"/>
    <col min="2814" max="2814" width="14.44140625" style="1" customWidth="1"/>
    <col min="2815" max="2827" width="11.6640625" style="1" customWidth="1"/>
    <col min="2828" max="3065" width="9.109375" style="1"/>
    <col min="3066" max="3066" width="10.21875" style="1" customWidth="1"/>
    <col min="3067" max="3067" width="10.6640625" style="1" customWidth="1"/>
    <col min="3068" max="3068" width="17.77734375" style="1" customWidth="1"/>
    <col min="3069" max="3069" width="16" style="1" customWidth="1"/>
    <col min="3070" max="3070" width="14.44140625" style="1" customWidth="1"/>
    <col min="3071" max="3083" width="11.6640625" style="1" customWidth="1"/>
    <col min="3084" max="3321" width="9.109375" style="1"/>
    <col min="3322" max="3322" width="10.21875" style="1" customWidth="1"/>
    <col min="3323" max="3323" width="10.6640625" style="1" customWidth="1"/>
    <col min="3324" max="3324" width="17.77734375" style="1" customWidth="1"/>
    <col min="3325" max="3325" width="16" style="1" customWidth="1"/>
    <col min="3326" max="3326" width="14.44140625" style="1" customWidth="1"/>
    <col min="3327" max="3339" width="11.6640625" style="1" customWidth="1"/>
    <col min="3340" max="3577" width="9.109375" style="1"/>
    <col min="3578" max="3578" width="10.21875" style="1" customWidth="1"/>
    <col min="3579" max="3579" width="10.6640625" style="1" customWidth="1"/>
    <col min="3580" max="3580" width="17.77734375" style="1" customWidth="1"/>
    <col min="3581" max="3581" width="16" style="1" customWidth="1"/>
    <col min="3582" max="3582" width="14.44140625" style="1" customWidth="1"/>
    <col min="3583" max="3595" width="11.6640625" style="1" customWidth="1"/>
    <col min="3596" max="3833" width="9.109375" style="1"/>
    <col min="3834" max="3834" width="10.21875" style="1" customWidth="1"/>
    <col min="3835" max="3835" width="10.6640625" style="1" customWidth="1"/>
    <col min="3836" max="3836" width="17.77734375" style="1" customWidth="1"/>
    <col min="3837" max="3837" width="16" style="1" customWidth="1"/>
    <col min="3838" max="3838" width="14.44140625" style="1" customWidth="1"/>
    <col min="3839" max="3851" width="11.6640625" style="1" customWidth="1"/>
    <col min="3852" max="4089" width="9.109375" style="1"/>
    <col min="4090" max="4090" width="10.21875" style="1" customWidth="1"/>
    <col min="4091" max="4091" width="10.6640625" style="1" customWidth="1"/>
    <col min="4092" max="4092" width="17.77734375" style="1" customWidth="1"/>
    <col min="4093" max="4093" width="16" style="1" customWidth="1"/>
    <col min="4094" max="4094" width="14.44140625" style="1" customWidth="1"/>
    <col min="4095" max="4107" width="11.6640625" style="1" customWidth="1"/>
    <col min="4108" max="4345" width="9.109375" style="1"/>
    <col min="4346" max="4346" width="10.21875" style="1" customWidth="1"/>
    <col min="4347" max="4347" width="10.6640625" style="1" customWidth="1"/>
    <col min="4348" max="4348" width="17.77734375" style="1" customWidth="1"/>
    <col min="4349" max="4349" width="16" style="1" customWidth="1"/>
    <col min="4350" max="4350" width="14.44140625" style="1" customWidth="1"/>
    <col min="4351" max="4363" width="11.6640625" style="1" customWidth="1"/>
    <col min="4364" max="4601" width="9.109375" style="1"/>
    <col min="4602" max="4602" width="10.21875" style="1" customWidth="1"/>
    <col min="4603" max="4603" width="10.6640625" style="1" customWidth="1"/>
    <col min="4604" max="4604" width="17.77734375" style="1" customWidth="1"/>
    <col min="4605" max="4605" width="16" style="1" customWidth="1"/>
    <col min="4606" max="4606" width="14.44140625" style="1" customWidth="1"/>
    <col min="4607" max="4619" width="11.6640625" style="1" customWidth="1"/>
    <col min="4620" max="4857" width="9.109375" style="1"/>
    <col min="4858" max="4858" width="10.21875" style="1" customWidth="1"/>
    <col min="4859" max="4859" width="10.6640625" style="1" customWidth="1"/>
    <col min="4860" max="4860" width="17.77734375" style="1" customWidth="1"/>
    <col min="4861" max="4861" width="16" style="1" customWidth="1"/>
    <col min="4862" max="4862" width="14.44140625" style="1" customWidth="1"/>
    <col min="4863" max="4875" width="11.6640625" style="1" customWidth="1"/>
    <col min="4876" max="5113" width="9.109375" style="1"/>
    <col min="5114" max="5114" width="10.21875" style="1" customWidth="1"/>
    <col min="5115" max="5115" width="10.6640625" style="1" customWidth="1"/>
    <col min="5116" max="5116" width="17.77734375" style="1" customWidth="1"/>
    <col min="5117" max="5117" width="16" style="1" customWidth="1"/>
    <col min="5118" max="5118" width="14.44140625" style="1" customWidth="1"/>
    <col min="5119" max="5131" width="11.6640625" style="1" customWidth="1"/>
    <col min="5132" max="5369" width="9.109375" style="1"/>
    <col min="5370" max="5370" width="10.21875" style="1" customWidth="1"/>
    <col min="5371" max="5371" width="10.6640625" style="1" customWidth="1"/>
    <col min="5372" max="5372" width="17.77734375" style="1" customWidth="1"/>
    <col min="5373" max="5373" width="16" style="1" customWidth="1"/>
    <col min="5374" max="5374" width="14.44140625" style="1" customWidth="1"/>
    <col min="5375" max="5387" width="11.6640625" style="1" customWidth="1"/>
    <col min="5388" max="5625" width="9.109375" style="1"/>
    <col min="5626" max="5626" width="10.21875" style="1" customWidth="1"/>
    <col min="5627" max="5627" width="10.6640625" style="1" customWidth="1"/>
    <col min="5628" max="5628" width="17.77734375" style="1" customWidth="1"/>
    <col min="5629" max="5629" width="16" style="1" customWidth="1"/>
    <col min="5630" max="5630" width="14.44140625" style="1" customWidth="1"/>
    <col min="5631" max="5643" width="11.6640625" style="1" customWidth="1"/>
    <col min="5644" max="5881" width="9.109375" style="1"/>
    <col min="5882" max="5882" width="10.21875" style="1" customWidth="1"/>
    <col min="5883" max="5883" width="10.6640625" style="1" customWidth="1"/>
    <col min="5884" max="5884" width="17.77734375" style="1" customWidth="1"/>
    <col min="5885" max="5885" width="16" style="1" customWidth="1"/>
    <col min="5886" max="5886" width="14.44140625" style="1" customWidth="1"/>
    <col min="5887" max="5899" width="11.6640625" style="1" customWidth="1"/>
    <col min="5900" max="6137" width="9.109375" style="1"/>
    <col min="6138" max="6138" width="10.21875" style="1" customWidth="1"/>
    <col min="6139" max="6139" width="10.6640625" style="1" customWidth="1"/>
    <col min="6140" max="6140" width="17.77734375" style="1" customWidth="1"/>
    <col min="6141" max="6141" width="16" style="1" customWidth="1"/>
    <col min="6142" max="6142" width="14.44140625" style="1" customWidth="1"/>
    <col min="6143" max="6155" width="11.6640625" style="1" customWidth="1"/>
    <col min="6156" max="6393" width="9.109375" style="1"/>
    <col min="6394" max="6394" width="10.21875" style="1" customWidth="1"/>
    <col min="6395" max="6395" width="10.6640625" style="1" customWidth="1"/>
    <col min="6396" max="6396" width="17.77734375" style="1" customWidth="1"/>
    <col min="6397" max="6397" width="16" style="1" customWidth="1"/>
    <col min="6398" max="6398" width="14.44140625" style="1" customWidth="1"/>
    <col min="6399" max="6411" width="11.6640625" style="1" customWidth="1"/>
    <col min="6412" max="6649" width="9.109375" style="1"/>
    <col min="6650" max="6650" width="10.21875" style="1" customWidth="1"/>
    <col min="6651" max="6651" width="10.6640625" style="1" customWidth="1"/>
    <col min="6652" max="6652" width="17.77734375" style="1" customWidth="1"/>
    <col min="6653" max="6653" width="16" style="1" customWidth="1"/>
    <col min="6654" max="6654" width="14.44140625" style="1" customWidth="1"/>
    <col min="6655" max="6667" width="11.6640625" style="1" customWidth="1"/>
    <col min="6668" max="6905" width="9.109375" style="1"/>
    <col min="6906" max="6906" width="10.21875" style="1" customWidth="1"/>
    <col min="6907" max="6907" width="10.6640625" style="1" customWidth="1"/>
    <col min="6908" max="6908" width="17.77734375" style="1" customWidth="1"/>
    <col min="6909" max="6909" width="16" style="1" customWidth="1"/>
    <col min="6910" max="6910" width="14.44140625" style="1" customWidth="1"/>
    <col min="6911" max="6923" width="11.6640625" style="1" customWidth="1"/>
    <col min="6924" max="7161" width="9.109375" style="1"/>
    <col min="7162" max="7162" width="10.21875" style="1" customWidth="1"/>
    <col min="7163" max="7163" width="10.6640625" style="1" customWidth="1"/>
    <col min="7164" max="7164" width="17.77734375" style="1" customWidth="1"/>
    <col min="7165" max="7165" width="16" style="1" customWidth="1"/>
    <col min="7166" max="7166" width="14.44140625" style="1" customWidth="1"/>
    <col min="7167" max="7179" width="11.6640625" style="1" customWidth="1"/>
    <col min="7180" max="7417" width="9.109375" style="1"/>
    <col min="7418" max="7418" width="10.21875" style="1" customWidth="1"/>
    <col min="7419" max="7419" width="10.6640625" style="1" customWidth="1"/>
    <col min="7420" max="7420" width="17.77734375" style="1" customWidth="1"/>
    <col min="7421" max="7421" width="16" style="1" customWidth="1"/>
    <col min="7422" max="7422" width="14.44140625" style="1" customWidth="1"/>
    <col min="7423" max="7435" width="11.6640625" style="1" customWidth="1"/>
    <col min="7436" max="7673" width="9.109375" style="1"/>
    <col min="7674" max="7674" width="10.21875" style="1" customWidth="1"/>
    <col min="7675" max="7675" width="10.6640625" style="1" customWidth="1"/>
    <col min="7676" max="7676" width="17.77734375" style="1" customWidth="1"/>
    <col min="7677" max="7677" width="16" style="1" customWidth="1"/>
    <col min="7678" max="7678" width="14.44140625" style="1" customWidth="1"/>
    <col min="7679" max="7691" width="11.6640625" style="1" customWidth="1"/>
    <col min="7692" max="7929" width="9.109375" style="1"/>
    <col min="7930" max="7930" width="10.21875" style="1" customWidth="1"/>
    <col min="7931" max="7931" width="10.6640625" style="1" customWidth="1"/>
    <col min="7932" max="7932" width="17.77734375" style="1" customWidth="1"/>
    <col min="7933" max="7933" width="16" style="1" customWidth="1"/>
    <col min="7934" max="7934" width="14.44140625" style="1" customWidth="1"/>
    <col min="7935" max="7947" width="11.6640625" style="1" customWidth="1"/>
    <col min="7948" max="8185" width="9.109375" style="1"/>
    <col min="8186" max="8186" width="10.21875" style="1" customWidth="1"/>
    <col min="8187" max="8187" width="10.6640625" style="1" customWidth="1"/>
    <col min="8188" max="8188" width="17.77734375" style="1" customWidth="1"/>
    <col min="8189" max="8189" width="16" style="1" customWidth="1"/>
    <col min="8190" max="8190" width="14.44140625" style="1" customWidth="1"/>
    <col min="8191" max="8203" width="11.6640625" style="1" customWidth="1"/>
    <col min="8204" max="8441" width="9.109375" style="1"/>
    <col min="8442" max="8442" width="10.21875" style="1" customWidth="1"/>
    <col min="8443" max="8443" width="10.6640625" style="1" customWidth="1"/>
    <col min="8444" max="8444" width="17.77734375" style="1" customWidth="1"/>
    <col min="8445" max="8445" width="16" style="1" customWidth="1"/>
    <col min="8446" max="8446" width="14.44140625" style="1" customWidth="1"/>
    <col min="8447" max="8459" width="11.6640625" style="1" customWidth="1"/>
    <col min="8460" max="8697" width="9.109375" style="1"/>
    <col min="8698" max="8698" width="10.21875" style="1" customWidth="1"/>
    <col min="8699" max="8699" width="10.6640625" style="1" customWidth="1"/>
    <col min="8700" max="8700" width="17.77734375" style="1" customWidth="1"/>
    <col min="8701" max="8701" width="16" style="1" customWidth="1"/>
    <col min="8702" max="8702" width="14.44140625" style="1" customWidth="1"/>
    <col min="8703" max="8715" width="11.6640625" style="1" customWidth="1"/>
    <col min="8716" max="8953" width="9.109375" style="1"/>
    <col min="8954" max="8954" width="10.21875" style="1" customWidth="1"/>
    <col min="8955" max="8955" width="10.6640625" style="1" customWidth="1"/>
    <col min="8956" max="8956" width="17.77734375" style="1" customWidth="1"/>
    <col min="8957" max="8957" width="16" style="1" customWidth="1"/>
    <col min="8958" max="8958" width="14.44140625" style="1" customWidth="1"/>
    <col min="8959" max="8971" width="11.6640625" style="1" customWidth="1"/>
    <col min="8972" max="9209" width="9.109375" style="1"/>
    <col min="9210" max="9210" width="10.21875" style="1" customWidth="1"/>
    <col min="9211" max="9211" width="10.6640625" style="1" customWidth="1"/>
    <col min="9212" max="9212" width="17.77734375" style="1" customWidth="1"/>
    <col min="9213" max="9213" width="16" style="1" customWidth="1"/>
    <col min="9214" max="9214" width="14.44140625" style="1" customWidth="1"/>
    <col min="9215" max="9227" width="11.6640625" style="1" customWidth="1"/>
    <col min="9228" max="9465" width="9.109375" style="1"/>
    <col min="9466" max="9466" width="10.21875" style="1" customWidth="1"/>
    <col min="9467" max="9467" width="10.6640625" style="1" customWidth="1"/>
    <col min="9468" max="9468" width="17.77734375" style="1" customWidth="1"/>
    <col min="9469" max="9469" width="16" style="1" customWidth="1"/>
    <col min="9470" max="9470" width="14.44140625" style="1" customWidth="1"/>
    <col min="9471" max="9483" width="11.6640625" style="1" customWidth="1"/>
    <col min="9484" max="9721" width="9.109375" style="1"/>
    <col min="9722" max="9722" width="10.21875" style="1" customWidth="1"/>
    <col min="9723" max="9723" width="10.6640625" style="1" customWidth="1"/>
    <col min="9724" max="9724" width="17.77734375" style="1" customWidth="1"/>
    <col min="9725" max="9725" width="16" style="1" customWidth="1"/>
    <col min="9726" max="9726" width="14.44140625" style="1" customWidth="1"/>
    <col min="9727" max="9739" width="11.6640625" style="1" customWidth="1"/>
    <col min="9740" max="9977" width="9.109375" style="1"/>
    <col min="9978" max="9978" width="10.21875" style="1" customWidth="1"/>
    <col min="9979" max="9979" width="10.6640625" style="1" customWidth="1"/>
    <col min="9980" max="9980" width="17.77734375" style="1" customWidth="1"/>
    <col min="9981" max="9981" width="16" style="1" customWidth="1"/>
    <col min="9982" max="9982" width="14.44140625" style="1" customWidth="1"/>
    <col min="9983" max="9995" width="11.6640625" style="1" customWidth="1"/>
    <col min="9996" max="10233" width="9.109375" style="1"/>
    <col min="10234" max="10234" width="10.21875" style="1" customWidth="1"/>
    <col min="10235" max="10235" width="10.6640625" style="1" customWidth="1"/>
    <col min="10236" max="10236" width="17.77734375" style="1" customWidth="1"/>
    <col min="10237" max="10237" width="16" style="1" customWidth="1"/>
    <col min="10238" max="10238" width="14.44140625" style="1" customWidth="1"/>
    <col min="10239" max="10251" width="11.6640625" style="1" customWidth="1"/>
    <col min="10252" max="10489" width="9.109375" style="1"/>
    <col min="10490" max="10490" width="10.21875" style="1" customWidth="1"/>
    <col min="10491" max="10491" width="10.6640625" style="1" customWidth="1"/>
    <col min="10492" max="10492" width="17.77734375" style="1" customWidth="1"/>
    <col min="10493" max="10493" width="16" style="1" customWidth="1"/>
    <col min="10494" max="10494" width="14.44140625" style="1" customWidth="1"/>
    <col min="10495" max="10507" width="11.6640625" style="1" customWidth="1"/>
    <col min="10508" max="10745" width="9.109375" style="1"/>
    <col min="10746" max="10746" width="10.21875" style="1" customWidth="1"/>
    <col min="10747" max="10747" width="10.6640625" style="1" customWidth="1"/>
    <col min="10748" max="10748" width="17.77734375" style="1" customWidth="1"/>
    <col min="10749" max="10749" width="16" style="1" customWidth="1"/>
    <col min="10750" max="10750" width="14.44140625" style="1" customWidth="1"/>
    <col min="10751" max="10763" width="11.6640625" style="1" customWidth="1"/>
    <col min="10764" max="11001" width="9.109375" style="1"/>
    <col min="11002" max="11002" width="10.21875" style="1" customWidth="1"/>
    <col min="11003" max="11003" width="10.6640625" style="1" customWidth="1"/>
    <col min="11004" max="11004" width="17.77734375" style="1" customWidth="1"/>
    <col min="11005" max="11005" width="16" style="1" customWidth="1"/>
    <col min="11006" max="11006" width="14.44140625" style="1" customWidth="1"/>
    <col min="11007" max="11019" width="11.6640625" style="1" customWidth="1"/>
    <col min="11020" max="11257" width="9.109375" style="1"/>
    <col min="11258" max="11258" width="10.21875" style="1" customWidth="1"/>
    <col min="11259" max="11259" width="10.6640625" style="1" customWidth="1"/>
    <col min="11260" max="11260" width="17.77734375" style="1" customWidth="1"/>
    <col min="11261" max="11261" width="16" style="1" customWidth="1"/>
    <col min="11262" max="11262" width="14.44140625" style="1" customWidth="1"/>
    <col min="11263" max="11275" width="11.6640625" style="1" customWidth="1"/>
    <col min="11276" max="11513" width="9.109375" style="1"/>
    <col min="11514" max="11514" width="10.21875" style="1" customWidth="1"/>
    <col min="11515" max="11515" width="10.6640625" style="1" customWidth="1"/>
    <col min="11516" max="11516" width="17.77734375" style="1" customWidth="1"/>
    <col min="11517" max="11517" width="16" style="1" customWidth="1"/>
    <col min="11518" max="11518" width="14.44140625" style="1" customWidth="1"/>
    <col min="11519" max="11531" width="11.6640625" style="1" customWidth="1"/>
    <col min="11532" max="11769" width="9.109375" style="1"/>
    <col min="11770" max="11770" width="10.21875" style="1" customWidth="1"/>
    <col min="11771" max="11771" width="10.6640625" style="1" customWidth="1"/>
    <col min="11772" max="11772" width="17.77734375" style="1" customWidth="1"/>
    <col min="11773" max="11773" width="16" style="1" customWidth="1"/>
    <col min="11774" max="11774" width="14.44140625" style="1" customWidth="1"/>
    <col min="11775" max="11787" width="11.6640625" style="1" customWidth="1"/>
    <col min="11788" max="12025" width="9.109375" style="1"/>
    <col min="12026" max="12026" width="10.21875" style="1" customWidth="1"/>
    <col min="12027" max="12027" width="10.6640625" style="1" customWidth="1"/>
    <col min="12028" max="12028" width="17.77734375" style="1" customWidth="1"/>
    <col min="12029" max="12029" width="16" style="1" customWidth="1"/>
    <col min="12030" max="12030" width="14.44140625" style="1" customWidth="1"/>
    <col min="12031" max="12043" width="11.6640625" style="1" customWidth="1"/>
    <col min="12044" max="12281" width="9.109375" style="1"/>
    <col min="12282" max="12282" width="10.21875" style="1" customWidth="1"/>
    <col min="12283" max="12283" width="10.6640625" style="1" customWidth="1"/>
    <col min="12284" max="12284" width="17.77734375" style="1" customWidth="1"/>
    <col min="12285" max="12285" width="16" style="1" customWidth="1"/>
    <col min="12286" max="12286" width="14.44140625" style="1" customWidth="1"/>
    <col min="12287" max="12299" width="11.6640625" style="1" customWidth="1"/>
    <col min="12300" max="12537" width="9.109375" style="1"/>
    <col min="12538" max="12538" width="10.21875" style="1" customWidth="1"/>
    <col min="12539" max="12539" width="10.6640625" style="1" customWidth="1"/>
    <col min="12540" max="12540" width="17.77734375" style="1" customWidth="1"/>
    <col min="12541" max="12541" width="16" style="1" customWidth="1"/>
    <col min="12542" max="12542" width="14.44140625" style="1" customWidth="1"/>
    <col min="12543" max="12555" width="11.6640625" style="1" customWidth="1"/>
    <col min="12556" max="12793" width="9.109375" style="1"/>
    <col min="12794" max="12794" width="10.21875" style="1" customWidth="1"/>
    <col min="12795" max="12795" width="10.6640625" style="1" customWidth="1"/>
    <col min="12796" max="12796" width="17.77734375" style="1" customWidth="1"/>
    <col min="12797" max="12797" width="16" style="1" customWidth="1"/>
    <col min="12798" max="12798" width="14.44140625" style="1" customWidth="1"/>
    <col min="12799" max="12811" width="11.6640625" style="1" customWidth="1"/>
    <col min="12812" max="13049" width="9.109375" style="1"/>
    <col min="13050" max="13050" width="10.21875" style="1" customWidth="1"/>
    <col min="13051" max="13051" width="10.6640625" style="1" customWidth="1"/>
    <col min="13052" max="13052" width="17.77734375" style="1" customWidth="1"/>
    <col min="13053" max="13053" width="16" style="1" customWidth="1"/>
    <col min="13054" max="13054" width="14.44140625" style="1" customWidth="1"/>
    <col min="13055" max="13067" width="11.6640625" style="1" customWidth="1"/>
    <col min="13068" max="13305" width="9.109375" style="1"/>
    <col min="13306" max="13306" width="10.21875" style="1" customWidth="1"/>
    <col min="13307" max="13307" width="10.6640625" style="1" customWidth="1"/>
    <col min="13308" max="13308" width="17.77734375" style="1" customWidth="1"/>
    <col min="13309" max="13309" width="16" style="1" customWidth="1"/>
    <col min="13310" max="13310" width="14.44140625" style="1" customWidth="1"/>
    <col min="13311" max="13323" width="11.6640625" style="1" customWidth="1"/>
    <col min="13324" max="13561" width="9.109375" style="1"/>
    <col min="13562" max="13562" width="10.21875" style="1" customWidth="1"/>
    <col min="13563" max="13563" width="10.6640625" style="1" customWidth="1"/>
    <col min="13564" max="13564" width="17.77734375" style="1" customWidth="1"/>
    <col min="13565" max="13565" width="16" style="1" customWidth="1"/>
    <col min="13566" max="13566" width="14.44140625" style="1" customWidth="1"/>
    <col min="13567" max="13579" width="11.6640625" style="1" customWidth="1"/>
    <col min="13580" max="13817" width="9.109375" style="1"/>
    <col min="13818" max="13818" width="10.21875" style="1" customWidth="1"/>
    <col min="13819" max="13819" width="10.6640625" style="1" customWidth="1"/>
    <col min="13820" max="13820" width="17.77734375" style="1" customWidth="1"/>
    <col min="13821" max="13821" width="16" style="1" customWidth="1"/>
    <col min="13822" max="13822" width="14.44140625" style="1" customWidth="1"/>
    <col min="13823" max="13835" width="11.6640625" style="1" customWidth="1"/>
    <col min="13836" max="14073" width="9.109375" style="1"/>
    <col min="14074" max="14074" width="10.21875" style="1" customWidth="1"/>
    <col min="14075" max="14075" width="10.6640625" style="1" customWidth="1"/>
    <col min="14076" max="14076" width="17.77734375" style="1" customWidth="1"/>
    <col min="14077" max="14077" width="16" style="1" customWidth="1"/>
    <col min="14078" max="14078" width="14.44140625" style="1" customWidth="1"/>
    <col min="14079" max="14091" width="11.6640625" style="1" customWidth="1"/>
    <col min="14092" max="14329" width="9.109375" style="1"/>
    <col min="14330" max="14330" width="10.21875" style="1" customWidth="1"/>
    <col min="14331" max="14331" width="10.6640625" style="1" customWidth="1"/>
    <col min="14332" max="14332" width="17.77734375" style="1" customWidth="1"/>
    <col min="14333" max="14333" width="16" style="1" customWidth="1"/>
    <col min="14334" max="14334" width="14.44140625" style="1" customWidth="1"/>
    <col min="14335" max="14347" width="11.6640625" style="1" customWidth="1"/>
    <col min="14348" max="14585" width="9.109375" style="1"/>
    <col min="14586" max="14586" width="10.21875" style="1" customWidth="1"/>
    <col min="14587" max="14587" width="10.6640625" style="1" customWidth="1"/>
    <col min="14588" max="14588" width="17.77734375" style="1" customWidth="1"/>
    <col min="14589" max="14589" width="16" style="1" customWidth="1"/>
    <col min="14590" max="14590" width="14.44140625" style="1" customWidth="1"/>
    <col min="14591" max="14603" width="11.6640625" style="1" customWidth="1"/>
    <col min="14604" max="14841" width="9.109375" style="1"/>
    <col min="14842" max="14842" width="10.21875" style="1" customWidth="1"/>
    <col min="14843" max="14843" width="10.6640625" style="1" customWidth="1"/>
    <col min="14844" max="14844" width="17.77734375" style="1" customWidth="1"/>
    <col min="14845" max="14845" width="16" style="1" customWidth="1"/>
    <col min="14846" max="14846" width="14.44140625" style="1" customWidth="1"/>
    <col min="14847" max="14859" width="11.6640625" style="1" customWidth="1"/>
    <col min="14860" max="15097" width="9.109375" style="1"/>
    <col min="15098" max="15098" width="10.21875" style="1" customWidth="1"/>
    <col min="15099" max="15099" width="10.6640625" style="1" customWidth="1"/>
    <col min="15100" max="15100" width="17.77734375" style="1" customWidth="1"/>
    <col min="15101" max="15101" width="16" style="1" customWidth="1"/>
    <col min="15102" max="15102" width="14.44140625" style="1" customWidth="1"/>
    <col min="15103" max="15115" width="11.6640625" style="1" customWidth="1"/>
    <col min="15116" max="15353" width="9.109375" style="1"/>
    <col min="15354" max="15354" width="10.21875" style="1" customWidth="1"/>
    <col min="15355" max="15355" width="10.6640625" style="1" customWidth="1"/>
    <col min="15356" max="15356" width="17.77734375" style="1" customWidth="1"/>
    <col min="15357" max="15357" width="16" style="1" customWidth="1"/>
    <col min="15358" max="15358" width="14.44140625" style="1" customWidth="1"/>
    <col min="15359" max="15371" width="11.6640625" style="1" customWidth="1"/>
    <col min="15372" max="15609" width="9.109375" style="1"/>
    <col min="15610" max="15610" width="10.21875" style="1" customWidth="1"/>
    <col min="15611" max="15611" width="10.6640625" style="1" customWidth="1"/>
    <col min="15612" max="15612" width="17.77734375" style="1" customWidth="1"/>
    <col min="15613" max="15613" width="16" style="1" customWidth="1"/>
    <col min="15614" max="15614" width="14.44140625" style="1" customWidth="1"/>
    <col min="15615" max="15627" width="11.6640625" style="1" customWidth="1"/>
    <col min="15628" max="15865" width="9.109375" style="1"/>
    <col min="15866" max="15866" width="10.21875" style="1" customWidth="1"/>
    <col min="15867" max="15867" width="10.6640625" style="1" customWidth="1"/>
    <col min="15868" max="15868" width="17.77734375" style="1" customWidth="1"/>
    <col min="15869" max="15869" width="16" style="1" customWidth="1"/>
    <col min="15870" max="15870" width="14.44140625" style="1" customWidth="1"/>
    <col min="15871" max="15883" width="11.6640625" style="1" customWidth="1"/>
    <col min="15884" max="16121" width="9.109375" style="1"/>
    <col min="16122" max="16122" width="10.21875" style="1" customWidth="1"/>
    <col min="16123" max="16123" width="10.6640625" style="1" customWidth="1"/>
    <col min="16124" max="16124" width="17.77734375" style="1" customWidth="1"/>
    <col min="16125" max="16125" width="16" style="1" customWidth="1"/>
    <col min="16126" max="16126" width="14.44140625" style="1" customWidth="1"/>
    <col min="16127" max="16139" width="11.6640625" style="1" customWidth="1"/>
    <col min="16140" max="16384" width="9.109375" style="1"/>
  </cols>
  <sheetData>
    <row r="1" spans="1:8" s="505" customFormat="1" ht="24" customHeight="1" thickBot="1">
      <c r="A1" s="504" t="s">
        <v>142</v>
      </c>
      <c r="B1" s="504"/>
      <c r="C1" s="504"/>
      <c r="D1" s="504"/>
      <c r="E1" s="504"/>
      <c r="F1" s="504"/>
      <c r="G1" s="504"/>
      <c r="H1" s="504"/>
    </row>
    <row r="2" spans="1:8" ht="82.8" customHeight="1" thickBot="1">
      <c r="A2" s="58" t="s">
        <v>110</v>
      </c>
      <c r="B2" s="283" t="s">
        <v>187</v>
      </c>
      <c r="C2" s="283" t="s">
        <v>147</v>
      </c>
      <c r="D2" s="283" t="s">
        <v>129</v>
      </c>
      <c r="E2" s="283" t="s">
        <v>128</v>
      </c>
      <c r="F2" s="283" t="s">
        <v>83</v>
      </c>
      <c r="G2" s="283" t="s">
        <v>169</v>
      </c>
    </row>
    <row r="3" spans="1:8" ht="14.4" hidden="1" customHeight="1" outlineLevel="1">
      <c r="A3" s="471">
        <v>39721</v>
      </c>
      <c r="B3" s="360">
        <v>404</v>
      </c>
      <c r="C3" s="364" t="s">
        <v>57</v>
      </c>
      <c r="D3" s="361" t="s">
        <v>57</v>
      </c>
      <c r="E3" s="360">
        <v>1158</v>
      </c>
      <c r="F3" s="472">
        <v>2.8663366336633662</v>
      </c>
      <c r="G3" s="473">
        <v>780</v>
      </c>
    </row>
    <row r="4" spans="1:8" ht="14.4" hidden="1" customHeight="1" outlineLevel="1" collapsed="1">
      <c r="A4" s="474">
        <v>40086</v>
      </c>
      <c r="B4" s="361">
        <v>391</v>
      </c>
      <c r="C4" s="364">
        <f>B4-D4</f>
        <v>367</v>
      </c>
      <c r="D4" s="361">
        <v>24</v>
      </c>
      <c r="E4" s="361">
        <v>1253</v>
      </c>
      <c r="F4" s="475">
        <v>3.2046035805626598</v>
      </c>
      <c r="G4" s="476">
        <v>968</v>
      </c>
    </row>
    <row r="5" spans="1:8" ht="14.4" hidden="1" customHeight="1" outlineLevel="1">
      <c r="A5" s="474">
        <v>40451</v>
      </c>
      <c r="B5" s="361">
        <v>348</v>
      </c>
      <c r="C5" s="364">
        <v>336</v>
      </c>
      <c r="D5" s="361">
        <v>26</v>
      </c>
      <c r="E5" s="361">
        <v>1266</v>
      </c>
      <c r="F5" s="475">
        <v>3.6379310344827585</v>
      </c>
      <c r="G5" s="476">
        <v>1069</v>
      </c>
    </row>
    <row r="6" spans="1:8" ht="14.4" hidden="1" customHeight="1" outlineLevel="1">
      <c r="A6" s="474">
        <v>40816</v>
      </c>
      <c r="B6" s="361">
        <v>345</v>
      </c>
      <c r="C6" s="364">
        <v>329</v>
      </c>
      <c r="D6" s="361">
        <v>14</v>
      </c>
      <c r="E6" s="361">
        <v>1414.9999999999998</v>
      </c>
      <c r="F6" s="475">
        <v>4.1014492753623184</v>
      </c>
      <c r="G6" s="476">
        <v>1206</v>
      </c>
    </row>
    <row r="7" spans="1:8" ht="14.4" hidden="1" customHeight="1" outlineLevel="1">
      <c r="A7" s="474">
        <v>41182</v>
      </c>
      <c r="B7" s="361">
        <v>344</v>
      </c>
      <c r="C7" s="364">
        <v>324</v>
      </c>
      <c r="D7" s="361">
        <v>14</v>
      </c>
      <c r="E7" s="361">
        <v>1518</v>
      </c>
      <c r="F7" s="475">
        <v>4.4127906976744189</v>
      </c>
      <c r="G7" s="476">
        <v>1200</v>
      </c>
    </row>
    <row r="8" spans="1:8" ht="14.4" hidden="1" customHeight="1" outlineLevel="1">
      <c r="A8" s="474">
        <v>41547</v>
      </c>
      <c r="B8" s="361">
        <v>347</v>
      </c>
      <c r="C8" s="364">
        <v>325</v>
      </c>
      <c r="D8" s="361">
        <v>18</v>
      </c>
      <c r="E8" s="361">
        <v>1593.0000000000002</v>
      </c>
      <c r="F8" s="475">
        <v>4.5907780979827093</v>
      </c>
      <c r="G8" s="476">
        <v>1239</v>
      </c>
    </row>
    <row r="9" spans="1:8" ht="14.4" hidden="1" customHeight="1" outlineLevel="1">
      <c r="A9" s="474">
        <v>41912</v>
      </c>
      <c r="B9" s="361">
        <v>337</v>
      </c>
      <c r="C9" s="364">
        <v>322</v>
      </c>
      <c r="D9" s="361">
        <v>19</v>
      </c>
      <c r="E9" s="361">
        <v>1586</v>
      </c>
      <c r="F9" s="475">
        <v>4.7062314540059349</v>
      </c>
      <c r="G9" s="476">
        <f>1207</f>
        <v>1207</v>
      </c>
    </row>
    <row r="10" spans="1:8" ht="14.4" hidden="1" customHeight="1" outlineLevel="1">
      <c r="A10" s="474">
        <v>42277</v>
      </c>
      <c r="B10" s="361">
        <v>320</v>
      </c>
      <c r="C10" s="364">
        <v>309</v>
      </c>
      <c r="D10" s="361">
        <v>16</v>
      </c>
      <c r="E10" s="361">
        <v>1556</v>
      </c>
      <c r="F10" s="475">
        <v>4.8624999999999998</v>
      </c>
      <c r="G10" s="476">
        <f>1151</f>
        <v>1151</v>
      </c>
    </row>
    <row r="11" spans="1:8" hidden="1" outlineLevel="1">
      <c r="A11" s="474">
        <v>42643</v>
      </c>
      <c r="B11" s="361">
        <v>300</v>
      </c>
      <c r="C11" s="364">
        <v>291</v>
      </c>
      <c r="D11" s="361">
        <v>15</v>
      </c>
      <c r="E11" s="361">
        <v>1601</v>
      </c>
      <c r="F11" s="475">
        <v>5.3366666666666669</v>
      </c>
      <c r="G11" s="476">
        <f>1127+2</f>
        <v>1129</v>
      </c>
    </row>
    <row r="12" spans="1:8" ht="16.2" customHeight="1" collapsed="1">
      <c r="A12" s="479" t="s">
        <v>112</v>
      </c>
      <c r="B12" s="362">
        <v>300</v>
      </c>
      <c r="C12" s="364">
        <v>287</v>
      </c>
      <c r="D12" s="362">
        <v>13</v>
      </c>
      <c r="E12" s="362">
        <v>1676</v>
      </c>
      <c r="F12" s="363">
        <v>5.5866666666666669</v>
      </c>
      <c r="G12" s="492">
        <f>1153+7</f>
        <v>1160</v>
      </c>
    </row>
    <row r="13" spans="1:8" ht="16.2" customHeight="1">
      <c r="A13" s="479" t="s">
        <v>141</v>
      </c>
      <c r="B13" s="362">
        <v>296</v>
      </c>
      <c r="C13" s="362">
        <v>284</v>
      </c>
      <c r="D13" s="362">
        <v>12</v>
      </c>
      <c r="E13" s="364">
        <v>1701</v>
      </c>
      <c r="F13" s="363">
        <v>5.7466216216216219</v>
      </c>
      <c r="G13" s="492">
        <f>1160+7</f>
        <v>1167</v>
      </c>
    </row>
    <row r="14" spans="1:8" ht="16.2" customHeight="1">
      <c r="A14" s="479" t="s">
        <v>148</v>
      </c>
      <c r="B14" s="362">
        <v>296</v>
      </c>
      <c r="C14" s="362">
        <v>284</v>
      </c>
      <c r="D14" s="362">
        <v>12</v>
      </c>
      <c r="E14" s="364">
        <v>1713</v>
      </c>
      <c r="F14" s="363">
        <v>5.7871621621621623</v>
      </c>
      <c r="G14" s="492">
        <f>1166+24</f>
        <v>1190</v>
      </c>
    </row>
    <row r="15" spans="1:8" ht="16.2" customHeight="1">
      <c r="A15" s="479" t="s">
        <v>174</v>
      </c>
      <c r="B15" s="362">
        <v>291</v>
      </c>
      <c r="C15" s="362">
        <v>278</v>
      </c>
      <c r="D15" s="362">
        <v>13</v>
      </c>
      <c r="E15" s="364">
        <v>1729</v>
      </c>
      <c r="F15" s="363">
        <v>5.9415807560137459</v>
      </c>
      <c r="G15" s="492">
        <f>1203</f>
        <v>1203</v>
      </c>
    </row>
    <row r="16" spans="1:8" s="82" customFormat="1" ht="16.2" customHeight="1" thickBot="1">
      <c r="A16" s="480">
        <v>43373</v>
      </c>
      <c r="B16" s="477">
        <v>292</v>
      </c>
      <c r="C16" s="477">
        <v>277</v>
      </c>
      <c r="D16" s="477">
        <v>15</v>
      </c>
      <c r="E16" s="477">
        <v>1763</v>
      </c>
      <c r="F16" s="478">
        <v>6.0376712328767121</v>
      </c>
      <c r="G16" s="493">
        <v>1209</v>
      </c>
    </row>
    <row r="17" spans="1:7" s="358" customFormat="1" ht="54" customHeight="1">
      <c r="A17" s="506" t="s">
        <v>211</v>
      </c>
      <c r="B17" s="506"/>
      <c r="C17" s="506"/>
      <c r="D17" s="506"/>
      <c r="E17" s="506"/>
      <c r="F17" s="506"/>
      <c r="G17" s="506"/>
    </row>
    <row r="18" spans="1:7" s="358" customFormat="1" ht="23.4" customHeight="1">
      <c r="A18" s="507" t="s">
        <v>79</v>
      </c>
      <c r="B18" s="507"/>
      <c r="C18" s="507"/>
      <c r="D18" s="507"/>
      <c r="E18" s="507"/>
      <c r="F18" s="507"/>
      <c r="G18" s="507"/>
    </row>
    <row r="19" spans="1:7" s="358" customFormat="1" ht="15" customHeight="1">
      <c r="A19" s="470" t="s">
        <v>80</v>
      </c>
      <c r="B19" s="359" t="s">
        <v>64</v>
      </c>
    </row>
    <row r="20" spans="1:7" s="358" customFormat="1" ht="15" customHeight="1">
      <c r="A20" s="470" t="s">
        <v>81</v>
      </c>
      <c r="B20" s="359" t="s">
        <v>82</v>
      </c>
    </row>
    <row r="22" spans="1:7">
      <c r="A22" s="1"/>
    </row>
    <row r="23" spans="1:7">
      <c r="A23" s="1"/>
    </row>
    <row r="24" spans="1:7">
      <c r="A24" s="1"/>
    </row>
    <row r="25" spans="1:7">
      <c r="A25" s="1"/>
    </row>
    <row r="26" spans="1:7">
      <c r="A26" s="1"/>
    </row>
    <row r="27" spans="1:7">
      <c r="A27" s="1"/>
    </row>
    <row r="28" spans="1:7">
      <c r="A28" s="1"/>
    </row>
    <row r="29" spans="1:7">
      <c r="A29" s="1"/>
    </row>
    <row r="30" spans="1:7">
      <c r="A30" s="1"/>
    </row>
  </sheetData>
  <mergeCells count="3">
    <mergeCell ref="A1:XFD1"/>
    <mergeCell ref="A17:G17"/>
    <mergeCell ref="A18:G18"/>
  </mergeCells>
  <hyperlinks>
    <hyperlink ref="B19" r:id="rId1"/>
    <hyperlink ref="B20"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sheetPr>
  <dimension ref="A1:N23"/>
  <sheetViews>
    <sheetView zoomScale="70" zoomScaleNormal="70" workbookViewId="0">
      <pane ySplit="1" topLeftCell="A2" activePane="bottomLeft" state="frozen"/>
      <selection pane="bottomLeft" sqref="A1:XFD1"/>
    </sheetView>
  </sheetViews>
  <sheetFormatPr defaultColWidth="9.109375" defaultRowHeight="13.2" outlineLevelCol="1"/>
  <cols>
    <col min="1" max="1" width="44" customWidth="1"/>
    <col min="2" max="2" width="14" hidden="1" customWidth="1" outlineLevel="1"/>
    <col min="3" max="3" width="13.6640625" hidden="1" customWidth="1" outlineLevel="1"/>
    <col min="4" max="4" width="13.88671875" customWidth="1" collapsed="1"/>
    <col min="5" max="5" width="13.88671875" style="106" customWidth="1"/>
    <col min="6" max="6" width="14.77734375" style="106" customWidth="1"/>
    <col min="7" max="7" width="3.77734375" style="106" customWidth="1"/>
    <col min="8" max="8" width="39.77734375" style="106" customWidth="1"/>
    <col min="9" max="9" width="14" style="106" customWidth="1"/>
    <col min="10" max="10" width="13.77734375" style="9" customWidth="1"/>
    <col min="11" max="12" width="11.88671875" style="9" customWidth="1"/>
    <col min="13" max="23" width="9.109375" style="9"/>
    <col min="24" max="24" width="16.88671875" style="9" customWidth="1"/>
    <col min="25" max="16384" width="9.109375" style="9"/>
  </cols>
  <sheetData>
    <row r="1" spans="1:14" s="579" customFormat="1" ht="24.6" customHeight="1" thickBot="1">
      <c r="A1" s="579" t="s">
        <v>66</v>
      </c>
    </row>
    <row r="2" spans="1:14" ht="34.799999999999997" customHeight="1" thickBot="1">
      <c r="A2" s="55" t="s">
        <v>38</v>
      </c>
      <c r="B2" s="30" t="s">
        <v>202</v>
      </c>
      <c r="C2" s="30" t="s">
        <v>171</v>
      </c>
      <c r="D2" s="30" t="s">
        <v>200</v>
      </c>
      <c r="E2" s="469" t="s">
        <v>172</v>
      </c>
      <c r="F2" s="57" t="s">
        <v>201</v>
      </c>
      <c r="G2" s="50"/>
      <c r="H2" s="55" t="s">
        <v>38</v>
      </c>
      <c r="I2" s="30" t="s">
        <v>200</v>
      </c>
      <c r="J2" s="452" t="s">
        <v>201</v>
      </c>
    </row>
    <row r="3" spans="1:14" ht="18" customHeight="1">
      <c r="A3" s="192" t="s">
        <v>120</v>
      </c>
      <c r="B3" s="407">
        <v>2.5572945779765099E-2</v>
      </c>
      <c r="C3" s="407">
        <v>0.29535782282450418</v>
      </c>
      <c r="D3" s="407">
        <v>0.16202312763428095</v>
      </c>
      <c r="E3" s="407">
        <v>0.70637338919570891</v>
      </c>
      <c r="F3" s="282">
        <v>0.83134623245673822</v>
      </c>
      <c r="G3" s="104"/>
      <c r="H3" s="192" t="s">
        <v>117</v>
      </c>
      <c r="I3" s="282">
        <v>4.0100039778144933E-3</v>
      </c>
      <c r="J3" s="282">
        <v>0.111364306766083</v>
      </c>
    </row>
    <row r="4" spans="1:14" ht="18" customHeight="1">
      <c r="A4" s="193" t="s">
        <v>122</v>
      </c>
      <c r="B4" s="194">
        <v>3.0260257902072984E-2</v>
      </c>
      <c r="C4" s="194">
        <v>7.1540251121742227E-3</v>
      </c>
      <c r="D4" s="194">
        <v>9.142712443914558E-2</v>
      </c>
      <c r="E4" s="194">
        <v>3.2349428337403063E-2</v>
      </c>
      <c r="F4" s="194">
        <v>0.10330909548066081</v>
      </c>
      <c r="G4" s="104"/>
      <c r="H4" s="193" t="s">
        <v>208</v>
      </c>
      <c r="I4" s="196">
        <v>4.3368950541484708E-3</v>
      </c>
      <c r="J4" s="196">
        <v>-3.0208998763099459E-2</v>
      </c>
    </row>
    <row r="5" spans="1:14" ht="18" customHeight="1">
      <c r="A5" s="193" t="s">
        <v>123</v>
      </c>
      <c r="B5" s="196">
        <v>5.9244259324833015E-2</v>
      </c>
      <c r="C5" s="196">
        <v>-3.8675841999378457E-2</v>
      </c>
      <c r="D5" s="196">
        <v>8.7870651874534911E-2</v>
      </c>
      <c r="E5" s="196">
        <v>2.6488142008129767E-3</v>
      </c>
      <c r="F5" s="196">
        <v>8.3108833974326224E-2</v>
      </c>
      <c r="G5" s="104"/>
      <c r="H5" s="68" t="s">
        <v>203</v>
      </c>
      <c r="I5" s="281">
        <v>1.1867000000000072E-2</v>
      </c>
      <c r="J5" s="194">
        <v>8.9144195318705544E-2</v>
      </c>
    </row>
    <row r="6" spans="1:14" ht="18" customHeight="1">
      <c r="A6" s="193" t="s">
        <v>207</v>
      </c>
      <c r="B6" s="196">
        <v>5.5686442493039223E-3</v>
      </c>
      <c r="C6" s="196">
        <v>1.426799007444135E-3</v>
      </c>
      <c r="D6" s="196">
        <v>7.9477172768382509E-2</v>
      </c>
      <c r="E6" s="196">
        <v>-2.2948938611599967E-4</v>
      </c>
      <c r="F6" s="194">
        <v>6.0459455347634083E-2</v>
      </c>
      <c r="G6" s="104"/>
      <c r="H6" s="193" t="s">
        <v>125</v>
      </c>
      <c r="I6" s="194">
        <v>1.5468928282715559E-2</v>
      </c>
      <c r="J6" s="194">
        <v>3.2551095191950541E-2</v>
      </c>
    </row>
    <row r="7" spans="1:14" ht="18" customHeight="1">
      <c r="A7" s="68" t="s">
        <v>46</v>
      </c>
      <c r="B7" s="195">
        <v>8.9028437477771394E-2</v>
      </c>
      <c r="C7" s="195">
        <v>-1.9645106684977445E-2</v>
      </c>
      <c r="D7" s="195">
        <v>7.3180441480036565E-2</v>
      </c>
      <c r="E7" s="195">
        <v>0.17590690836910472</v>
      </c>
      <c r="F7" s="196">
        <v>0.17348279266698063</v>
      </c>
      <c r="G7" s="104"/>
      <c r="H7" s="193" t="s">
        <v>118</v>
      </c>
      <c r="I7" s="194">
        <v>1.8139980326233342E-2</v>
      </c>
      <c r="J7" s="194">
        <v>-1.4607848207273899E-2</v>
      </c>
      <c r="K7" s="10"/>
    </row>
    <row r="8" spans="1:14" ht="18" customHeight="1">
      <c r="A8" s="68" t="s">
        <v>47</v>
      </c>
      <c r="B8" s="194">
        <v>3.6188196555974439E-2</v>
      </c>
      <c r="C8" s="194">
        <v>9.1470432330189918E-3</v>
      </c>
      <c r="D8" s="194">
        <v>5.3670525794360317E-2</v>
      </c>
      <c r="E8" s="194">
        <v>5.3812915254569438E-2</v>
      </c>
      <c r="F8" s="195">
        <v>0.1099919724754761</v>
      </c>
      <c r="G8" s="104"/>
      <c r="H8" s="68" t="s">
        <v>124</v>
      </c>
      <c r="I8" s="126">
        <v>3.3965759850054678E-2</v>
      </c>
      <c r="J8" s="126">
        <v>1.7451722976599804E-2</v>
      </c>
      <c r="K8" s="10"/>
    </row>
    <row r="9" spans="1:14" ht="18" customHeight="1">
      <c r="A9" s="193" t="s">
        <v>119</v>
      </c>
      <c r="B9" s="194">
        <v>0.1312584702895645</v>
      </c>
      <c r="C9" s="194">
        <v>-4.4758888311311584E-2</v>
      </c>
      <c r="D9" s="194">
        <v>4.889994115302132E-2</v>
      </c>
      <c r="E9" s="194">
        <v>0.2161418593731661</v>
      </c>
      <c r="F9" s="195">
        <v>0.39849490850494851</v>
      </c>
      <c r="G9" s="104"/>
      <c r="H9" s="193" t="s">
        <v>121</v>
      </c>
      <c r="I9" s="196">
        <v>3.5287671232876718E-2</v>
      </c>
      <c r="J9" s="196">
        <v>0.15214514077500496</v>
      </c>
    </row>
    <row r="10" spans="1:14" ht="18" customHeight="1">
      <c r="A10" s="193" t="s">
        <v>0</v>
      </c>
      <c r="B10" s="195">
        <v>5.5899639150836754E-2</v>
      </c>
      <c r="C10" s="195">
        <v>-1.6195008705889972E-2</v>
      </c>
      <c r="D10" s="195">
        <v>3.695155656454796E-2</v>
      </c>
      <c r="E10" s="195">
        <v>8.414638791802842E-2</v>
      </c>
      <c r="F10" s="196">
        <v>0.15533476778075861</v>
      </c>
      <c r="G10" s="104"/>
      <c r="H10" s="193" t="s">
        <v>1</v>
      </c>
      <c r="I10" s="194">
        <v>3.5666325733360746E-2</v>
      </c>
      <c r="J10" s="194">
        <v>5.8929816817526737E-2</v>
      </c>
    </row>
    <row r="11" spans="1:14" ht="18" customHeight="1">
      <c r="A11" s="68" t="s">
        <v>204</v>
      </c>
      <c r="B11" s="126">
        <v>4.9781606308643402E-2</v>
      </c>
      <c r="C11" s="126">
        <v>1.6866089696585946E-2</v>
      </c>
      <c r="D11" s="126">
        <v>3.6209962135524063E-2</v>
      </c>
      <c r="E11" s="126">
        <v>0.11867855978328667</v>
      </c>
      <c r="F11" s="126">
        <v>0.11365606858019595</v>
      </c>
      <c r="G11" s="104"/>
      <c r="H11" s="193" t="s">
        <v>204</v>
      </c>
      <c r="I11" s="196">
        <v>3.6209962135524063E-2</v>
      </c>
      <c r="J11" s="196">
        <v>0.11365606858019595</v>
      </c>
    </row>
    <row r="12" spans="1:14" ht="18" customHeight="1">
      <c r="A12" s="193" t="s">
        <v>1</v>
      </c>
      <c r="B12" s="126">
        <v>4.3095019419019324E-2</v>
      </c>
      <c r="C12" s="126">
        <v>-2.3426731158316571E-2</v>
      </c>
      <c r="D12" s="126">
        <v>3.5666325733360746E-2</v>
      </c>
      <c r="E12" s="126">
        <v>8.2655013285077628E-2</v>
      </c>
      <c r="F12" s="281">
        <v>5.8929816817526737E-2</v>
      </c>
      <c r="G12" s="104"/>
      <c r="H12" s="193" t="s">
        <v>0</v>
      </c>
      <c r="I12" s="194">
        <v>3.695155656454796E-2</v>
      </c>
      <c r="J12" s="194">
        <v>0.15533476778075861</v>
      </c>
      <c r="L12" s="106"/>
      <c r="M12" s="106"/>
    </row>
    <row r="13" spans="1:14" ht="18" customHeight="1">
      <c r="A13" s="193" t="s">
        <v>121</v>
      </c>
      <c r="B13" s="126">
        <v>4.0328767123287673E-2</v>
      </c>
      <c r="C13" s="126">
        <v>3.4904109589041096E-2</v>
      </c>
      <c r="D13" s="126">
        <v>3.5287671232876718E-2</v>
      </c>
      <c r="E13" s="126">
        <v>0.11105145675793082</v>
      </c>
      <c r="F13" s="126">
        <v>0.15214514077500496</v>
      </c>
      <c r="G13" s="104"/>
      <c r="H13" s="68" t="s">
        <v>119</v>
      </c>
      <c r="I13" s="126">
        <v>4.889994115302132E-2</v>
      </c>
      <c r="J13" s="126">
        <v>0.39849490850494851</v>
      </c>
    </row>
    <row r="14" spans="1:14" ht="18" customHeight="1">
      <c r="A14" s="193" t="s">
        <v>124</v>
      </c>
      <c r="B14" s="196">
        <v>5.4850822393130994E-2</v>
      </c>
      <c r="C14" s="196">
        <v>-4.4990130725807709E-2</v>
      </c>
      <c r="D14" s="196">
        <v>3.3965759850054678E-2</v>
      </c>
      <c r="E14" s="196">
        <v>-4.9711802695292406E-2</v>
      </c>
      <c r="F14" s="194">
        <v>1.7451722976599804E-2</v>
      </c>
      <c r="G14" s="104"/>
      <c r="H14" s="193" t="s">
        <v>47</v>
      </c>
      <c r="I14" s="195">
        <v>5.3670525794360317E-2</v>
      </c>
      <c r="J14" s="195">
        <v>0.1099919724754761</v>
      </c>
    </row>
    <row r="15" spans="1:14" ht="18" customHeight="1">
      <c r="A15" s="193" t="s">
        <v>118</v>
      </c>
      <c r="B15" s="126">
        <v>5.9622127376798423E-2</v>
      </c>
      <c r="C15" s="126">
        <v>-1.7832301097185279E-2</v>
      </c>
      <c r="D15" s="126">
        <v>1.8139980326233342E-2</v>
      </c>
      <c r="E15" s="126">
        <v>1.8426509424400273E-2</v>
      </c>
      <c r="F15" s="126">
        <v>-1.4607848207273899E-2</v>
      </c>
      <c r="G15" s="104"/>
      <c r="H15" s="68" t="s">
        <v>46</v>
      </c>
      <c r="I15" s="126">
        <v>7.3180441480036565E-2</v>
      </c>
      <c r="J15" s="126">
        <v>0.17348279266698063</v>
      </c>
      <c r="K15" s="10"/>
    </row>
    <row r="16" spans="1:14" ht="18" customHeight="1">
      <c r="A16" s="68" t="s">
        <v>125</v>
      </c>
      <c r="B16" s="194">
        <v>4.2785977859277805E-2</v>
      </c>
      <c r="C16" s="194">
        <v>-2.9774627250470084E-2</v>
      </c>
      <c r="D16" s="194">
        <v>1.5468928282715559E-2</v>
      </c>
      <c r="E16" s="194">
        <v>9.2513393519098042E-3</v>
      </c>
      <c r="F16" s="196">
        <v>3.2551095191950541E-2</v>
      </c>
      <c r="G16" s="105"/>
      <c r="H16" s="193" t="s">
        <v>207</v>
      </c>
      <c r="I16" s="196">
        <v>7.9477172768382509E-2</v>
      </c>
      <c r="J16" s="196">
        <v>6.0459455347634083E-2</v>
      </c>
      <c r="L16" s="106"/>
      <c r="M16" s="106"/>
      <c r="N16" s="106"/>
    </row>
    <row r="17" spans="1:14" ht="18" customHeight="1">
      <c r="A17" s="193" t="s">
        <v>203</v>
      </c>
      <c r="B17" s="196">
        <v>2.1017960000000002E-2</v>
      </c>
      <c r="C17" s="196">
        <v>8.0000000000000071E-3</v>
      </c>
      <c r="D17" s="196">
        <v>1.1867000000000072E-2</v>
      </c>
      <c r="E17" s="196">
        <v>5.6069083215938953E-2</v>
      </c>
      <c r="F17" s="194">
        <v>8.9144195318705544E-2</v>
      </c>
      <c r="H17" s="193" t="s">
        <v>123</v>
      </c>
      <c r="I17" s="196">
        <v>8.7870651874534911E-2</v>
      </c>
      <c r="J17" s="196">
        <v>8.3108833974326224E-2</v>
      </c>
      <c r="L17" s="106"/>
      <c r="M17" s="106"/>
      <c r="N17" s="106"/>
    </row>
    <row r="18" spans="1:14" ht="18" customHeight="1">
      <c r="A18" s="193" t="s">
        <v>208</v>
      </c>
      <c r="B18" s="406">
        <v>4.3123523183153635E-2</v>
      </c>
      <c r="C18" s="406">
        <v>-3.3928128720935126E-2</v>
      </c>
      <c r="D18" s="196">
        <v>4.3368950541484708E-3</v>
      </c>
      <c r="E18" s="196">
        <v>-4.129328251212927E-2</v>
      </c>
      <c r="F18" s="194">
        <v>-3.0208998763099459E-2</v>
      </c>
      <c r="H18" s="193" t="s">
        <v>122</v>
      </c>
      <c r="I18" s="194">
        <v>9.142712443914558E-2</v>
      </c>
      <c r="J18" s="194">
        <v>0.10330909548066081</v>
      </c>
      <c r="L18" s="106"/>
      <c r="M18" s="106"/>
      <c r="N18" s="106"/>
    </row>
    <row r="19" spans="1:14" ht="18" customHeight="1">
      <c r="A19" s="193" t="s">
        <v>117</v>
      </c>
      <c r="B19" s="194">
        <v>9.270615290707454E-2</v>
      </c>
      <c r="C19" s="194">
        <v>-1.2685381871027215E-2</v>
      </c>
      <c r="D19" s="194">
        <v>4.0100039778144933E-3</v>
      </c>
      <c r="E19" s="194">
        <v>2.182482618837156E-2</v>
      </c>
      <c r="F19" s="194">
        <v>0.111364306766083</v>
      </c>
      <c r="G19"/>
      <c r="H19" s="193" t="s">
        <v>120</v>
      </c>
      <c r="I19" s="195">
        <v>0.16202312763428095</v>
      </c>
      <c r="J19" s="195">
        <v>0.83134623245673822</v>
      </c>
      <c r="L19" s="106"/>
      <c r="M19" s="106"/>
      <c r="N19" s="106"/>
    </row>
    <row r="20" spans="1:14" ht="18" customHeight="1" thickBot="1">
      <c r="A20" s="120" t="s">
        <v>52</v>
      </c>
      <c r="B20" s="121" t="s">
        <v>53</v>
      </c>
      <c r="C20" s="121" t="s">
        <v>53</v>
      </c>
      <c r="D20" s="122" t="s">
        <v>53</v>
      </c>
      <c r="E20" s="122" t="s">
        <v>53</v>
      </c>
      <c r="F20" s="122" t="s">
        <v>53</v>
      </c>
      <c r="G20"/>
      <c r="H20" s="120" t="s">
        <v>52</v>
      </c>
      <c r="I20" s="121" t="s">
        <v>53</v>
      </c>
      <c r="J20" s="122" t="s">
        <v>53</v>
      </c>
      <c r="L20" s="106"/>
      <c r="M20" s="106"/>
      <c r="N20" s="106"/>
    </row>
    <row r="21" spans="1:14" s="489" customFormat="1" ht="45.6" customHeight="1">
      <c r="A21" s="580" t="s">
        <v>206</v>
      </c>
      <c r="B21" s="580"/>
      <c r="C21" s="580"/>
      <c r="D21" s="580"/>
      <c r="E21" s="580"/>
      <c r="F21" s="580"/>
      <c r="H21" s="490" t="s">
        <v>205</v>
      </c>
    </row>
    <row r="22" spans="1:14" s="489" customFormat="1" ht="28.8" customHeight="1">
      <c r="A22" s="580" t="s">
        <v>209</v>
      </c>
      <c r="B22" s="580"/>
      <c r="C22" s="580"/>
      <c r="D22" s="580"/>
      <c r="E22" s="580"/>
      <c r="F22" s="580"/>
      <c r="G22" s="491"/>
    </row>
    <row r="23" spans="1:14" ht="69.599999999999994" customHeight="1">
      <c r="A23" s="580" t="s">
        <v>210</v>
      </c>
      <c r="B23" s="580"/>
      <c r="C23" s="580"/>
      <c r="D23" s="580"/>
      <c r="E23" s="580"/>
      <c r="F23" s="580"/>
    </row>
  </sheetData>
  <sortState ref="A38:B54">
    <sortCondition descending="1" ref="B38:B54"/>
  </sortState>
  <mergeCells count="4">
    <mergeCell ref="A1:XFD1"/>
    <mergeCell ref="A21:F21"/>
    <mergeCell ref="A22:F22"/>
    <mergeCell ref="A23:F23"/>
  </mergeCells>
  <phoneticPr fontId="0" type="noConversion"/>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49"/>
  <sheetViews>
    <sheetView zoomScale="70" zoomScaleNormal="70" workbookViewId="0">
      <selection sqref="A1:XFD1"/>
    </sheetView>
  </sheetViews>
  <sheetFormatPr defaultColWidth="9.109375" defaultRowHeight="13.2" outlineLevelRow="1"/>
  <cols>
    <col min="1" max="1" width="18.88671875" style="3" customWidth="1"/>
    <col min="2" max="2" width="11" style="3" customWidth="1"/>
    <col min="3" max="4" width="10.44140625" style="3" customWidth="1"/>
    <col min="5" max="5" width="11.21875" style="3" customWidth="1"/>
    <col min="6" max="15" width="10.44140625" style="3" customWidth="1"/>
    <col min="16" max="16" width="11.44140625" style="3" customWidth="1"/>
    <col min="17" max="17" width="11.77734375" style="3" bestFit="1" customWidth="1"/>
    <col min="18" max="21" width="9.77734375" style="3" customWidth="1"/>
    <col min="22" max="16384" width="9.109375" style="3"/>
  </cols>
  <sheetData>
    <row r="1" spans="1:22" s="525" customFormat="1" ht="25.2" customHeight="1" thickBot="1">
      <c r="A1" s="524" t="s">
        <v>63</v>
      </c>
      <c r="B1" s="524"/>
      <c r="C1" s="524"/>
      <c r="D1" s="524"/>
      <c r="E1" s="524"/>
      <c r="F1" s="524"/>
      <c r="G1" s="524"/>
      <c r="H1" s="524"/>
      <c r="I1" s="524"/>
      <c r="J1" s="524"/>
      <c r="K1" s="524"/>
      <c r="L1" s="524"/>
      <c r="M1" s="524"/>
      <c r="N1" s="524"/>
      <c r="O1" s="524"/>
      <c r="P1" s="524"/>
      <c r="Q1" s="524"/>
      <c r="R1" s="524"/>
      <c r="S1" s="524"/>
      <c r="T1" s="524"/>
      <c r="U1" s="524"/>
    </row>
    <row r="2" spans="1:22" ht="17.25" customHeight="1" outlineLevel="1">
      <c r="A2" s="527" t="s">
        <v>54</v>
      </c>
      <c r="B2" s="532" t="s">
        <v>6</v>
      </c>
      <c r="C2" s="521" t="s">
        <v>55</v>
      </c>
      <c r="D2" s="522"/>
      <c r="E2" s="522"/>
      <c r="F2" s="522"/>
      <c r="G2" s="522"/>
      <c r="H2" s="522"/>
      <c r="I2" s="522"/>
      <c r="J2" s="522"/>
      <c r="K2" s="527"/>
      <c r="L2" s="521" t="s">
        <v>56</v>
      </c>
      <c r="M2" s="522"/>
      <c r="N2" s="522"/>
      <c r="O2" s="522"/>
    </row>
    <row r="3" spans="1:22" ht="17.25" customHeight="1" outlineLevel="1" thickBot="1">
      <c r="A3" s="531"/>
      <c r="B3" s="533"/>
      <c r="C3" s="69" t="s">
        <v>105</v>
      </c>
      <c r="D3" s="69" t="s">
        <v>106</v>
      </c>
      <c r="E3" s="69" t="s">
        <v>107</v>
      </c>
      <c r="F3" s="69" t="s">
        <v>108</v>
      </c>
      <c r="G3" s="69" t="s">
        <v>20</v>
      </c>
      <c r="H3" s="69" t="s">
        <v>21</v>
      </c>
      <c r="I3" s="69" t="s">
        <v>109</v>
      </c>
      <c r="J3" s="69" t="s">
        <v>111</v>
      </c>
      <c r="K3" s="78" t="s">
        <v>22</v>
      </c>
      <c r="L3" s="69" t="s">
        <v>107</v>
      </c>
      <c r="M3" s="69" t="s">
        <v>21</v>
      </c>
      <c r="N3" s="69" t="s">
        <v>111</v>
      </c>
      <c r="O3" s="79" t="s">
        <v>22</v>
      </c>
    </row>
    <row r="4" spans="1:22" ht="18.600000000000001" customHeight="1" outlineLevel="1">
      <c r="A4" s="70">
        <v>43008</v>
      </c>
      <c r="B4" s="71">
        <f>SUM(C4:O4)</f>
        <v>1160</v>
      </c>
      <c r="C4" s="72">
        <v>14</v>
      </c>
      <c r="D4" s="73">
        <v>5</v>
      </c>
      <c r="E4" s="72">
        <v>21</v>
      </c>
      <c r="F4" s="73">
        <v>3</v>
      </c>
      <c r="G4" s="73">
        <v>4</v>
      </c>
      <c r="H4" s="72">
        <v>31</v>
      </c>
      <c r="I4" s="72">
        <v>1</v>
      </c>
      <c r="J4" s="72">
        <v>1</v>
      </c>
      <c r="K4" s="74">
        <v>765</v>
      </c>
      <c r="L4" s="72">
        <v>0</v>
      </c>
      <c r="M4" s="73">
        <v>52</v>
      </c>
      <c r="N4" s="73">
        <v>0</v>
      </c>
      <c r="O4" s="75">
        <f>256+7</f>
        <v>263</v>
      </c>
    </row>
    <row r="5" spans="1:22" ht="18.600000000000001" customHeight="1" outlineLevel="1">
      <c r="A5" s="284">
        <v>43100</v>
      </c>
      <c r="B5" s="71">
        <f t="shared" ref="B5:B8" si="0">SUM(C5:O5)</f>
        <v>1167</v>
      </c>
      <c r="C5" s="72">
        <v>14</v>
      </c>
      <c r="D5" s="73">
        <v>5</v>
      </c>
      <c r="E5" s="72">
        <v>20</v>
      </c>
      <c r="F5" s="73">
        <v>3</v>
      </c>
      <c r="G5" s="73">
        <v>4</v>
      </c>
      <c r="H5" s="72">
        <v>31</v>
      </c>
      <c r="I5" s="72">
        <v>1</v>
      </c>
      <c r="J5" s="72">
        <v>1</v>
      </c>
      <c r="K5" s="74">
        <v>748</v>
      </c>
      <c r="L5" s="72">
        <v>0</v>
      </c>
      <c r="M5" s="73">
        <v>53</v>
      </c>
      <c r="N5" s="73">
        <v>0</v>
      </c>
      <c r="O5" s="75">
        <f>280+7</f>
        <v>287</v>
      </c>
    </row>
    <row r="6" spans="1:22" ht="18.600000000000001" customHeight="1" outlineLevel="1">
      <c r="A6" s="284">
        <v>43190</v>
      </c>
      <c r="B6" s="71">
        <f t="shared" si="0"/>
        <v>1190</v>
      </c>
      <c r="C6" s="72">
        <v>14</v>
      </c>
      <c r="D6" s="73">
        <v>5</v>
      </c>
      <c r="E6" s="72">
        <v>20</v>
      </c>
      <c r="F6" s="73">
        <v>3</v>
      </c>
      <c r="G6" s="73">
        <v>4</v>
      </c>
      <c r="H6" s="72">
        <v>30</v>
      </c>
      <c r="I6" s="72">
        <v>1</v>
      </c>
      <c r="J6" s="72">
        <v>1</v>
      </c>
      <c r="K6" s="74">
        <v>757</v>
      </c>
      <c r="L6" s="72">
        <v>0</v>
      </c>
      <c r="M6" s="73">
        <v>52</v>
      </c>
      <c r="N6" s="73">
        <v>0</v>
      </c>
      <c r="O6" s="75">
        <f>279+24</f>
        <v>303</v>
      </c>
    </row>
    <row r="7" spans="1:22" ht="18.600000000000001" customHeight="1" outlineLevel="1">
      <c r="A7" s="284">
        <v>43281</v>
      </c>
      <c r="B7" s="80">
        <f t="shared" si="0"/>
        <v>1203</v>
      </c>
      <c r="C7" s="72">
        <v>14</v>
      </c>
      <c r="D7" s="73">
        <v>5</v>
      </c>
      <c r="E7" s="72">
        <v>19</v>
      </c>
      <c r="F7" s="73">
        <v>3</v>
      </c>
      <c r="G7" s="73">
        <v>3</v>
      </c>
      <c r="H7" s="72">
        <v>29</v>
      </c>
      <c r="I7" s="72">
        <v>1</v>
      </c>
      <c r="J7" s="72">
        <v>1</v>
      </c>
      <c r="K7" s="74">
        <v>743</v>
      </c>
      <c r="L7" s="72">
        <v>0</v>
      </c>
      <c r="M7" s="73">
        <v>52</v>
      </c>
      <c r="N7" s="73">
        <v>1</v>
      </c>
      <c r="O7" s="75">
        <v>332</v>
      </c>
    </row>
    <row r="8" spans="1:22" ht="18.600000000000001" customHeight="1" outlineLevel="1" thickBot="1">
      <c r="A8" s="70">
        <v>43373</v>
      </c>
      <c r="B8" s="113">
        <f t="shared" si="0"/>
        <v>1209</v>
      </c>
      <c r="C8" s="81">
        <v>13</v>
      </c>
      <c r="D8" s="114">
        <v>6</v>
      </c>
      <c r="E8" s="81">
        <v>19</v>
      </c>
      <c r="F8" s="114">
        <v>3</v>
      </c>
      <c r="G8" s="114">
        <v>3</v>
      </c>
      <c r="H8" s="81">
        <v>28</v>
      </c>
      <c r="I8" s="81">
        <v>1</v>
      </c>
      <c r="J8" s="81">
        <v>1</v>
      </c>
      <c r="K8" s="115">
        <v>740</v>
      </c>
      <c r="L8" s="81">
        <v>0</v>
      </c>
      <c r="M8" s="114">
        <v>52</v>
      </c>
      <c r="N8" s="114">
        <v>1</v>
      </c>
      <c r="O8" s="494">
        <f>297+45</f>
        <v>342</v>
      </c>
    </row>
    <row r="9" spans="1:22" ht="18.600000000000001" customHeight="1" outlineLevel="1">
      <c r="A9" s="510" t="s">
        <v>189</v>
      </c>
      <c r="B9" s="266">
        <v>6</v>
      </c>
      <c r="C9" s="116">
        <v>-1</v>
      </c>
      <c r="D9" s="116">
        <v>1</v>
      </c>
      <c r="E9" s="116">
        <v>0</v>
      </c>
      <c r="F9" s="116">
        <v>0</v>
      </c>
      <c r="G9" s="116">
        <v>0</v>
      </c>
      <c r="H9" s="116">
        <v>-1</v>
      </c>
      <c r="I9" s="116">
        <v>0</v>
      </c>
      <c r="J9" s="116">
        <v>0</v>
      </c>
      <c r="K9" s="116">
        <v>-3</v>
      </c>
      <c r="L9" s="116">
        <v>0</v>
      </c>
      <c r="M9" s="116">
        <v>0</v>
      </c>
      <c r="N9" s="116">
        <v>0</v>
      </c>
      <c r="O9" s="117">
        <v>10</v>
      </c>
    </row>
    <row r="10" spans="1:22" ht="18.600000000000001" customHeight="1" outlineLevel="1">
      <c r="A10" s="509"/>
      <c r="B10" s="267">
        <v>4.9875311720697368E-3</v>
      </c>
      <c r="C10" s="76">
        <v>-7.1428571428571397E-2</v>
      </c>
      <c r="D10" s="76">
        <v>0.19999999999999996</v>
      </c>
      <c r="E10" s="272">
        <v>0</v>
      </c>
      <c r="F10" s="272">
        <v>0</v>
      </c>
      <c r="G10" s="272">
        <v>0</v>
      </c>
      <c r="H10" s="272">
        <v>-3.4482758620689613E-2</v>
      </c>
      <c r="I10" s="272">
        <v>0</v>
      </c>
      <c r="J10" s="272">
        <v>0</v>
      </c>
      <c r="K10" s="272">
        <v>-4.03768506056523E-3</v>
      </c>
      <c r="L10" s="272" t="s">
        <v>57</v>
      </c>
      <c r="M10" s="272">
        <v>0</v>
      </c>
      <c r="N10" s="272">
        <v>0</v>
      </c>
      <c r="O10" s="273">
        <v>3.0120481927710774E-2</v>
      </c>
    </row>
    <row r="11" spans="1:22" s="437" customFormat="1" ht="18.600000000000001" customHeight="1" outlineLevel="1">
      <c r="A11" s="509" t="s">
        <v>173</v>
      </c>
      <c r="B11" s="268">
        <v>42</v>
      </c>
      <c r="C11" s="276">
        <v>-1</v>
      </c>
      <c r="D11" s="276">
        <v>1</v>
      </c>
      <c r="E11" s="276">
        <v>-1</v>
      </c>
      <c r="F11" s="276">
        <v>0</v>
      </c>
      <c r="G11" s="276">
        <v>-1</v>
      </c>
      <c r="H11" s="276">
        <v>-3</v>
      </c>
      <c r="I11" s="276">
        <v>0</v>
      </c>
      <c r="J11" s="276">
        <v>0</v>
      </c>
      <c r="K11" s="276">
        <v>-8</v>
      </c>
      <c r="L11" s="276">
        <v>0</v>
      </c>
      <c r="M11" s="276">
        <v>-1</v>
      </c>
      <c r="N11" s="276">
        <v>1</v>
      </c>
      <c r="O11" s="277">
        <v>55</v>
      </c>
    </row>
    <row r="12" spans="1:22" s="437" customFormat="1" ht="18.600000000000001" customHeight="1" outlineLevel="1">
      <c r="A12" s="509"/>
      <c r="B12" s="433">
        <v>3.5989717223650297E-2</v>
      </c>
      <c r="C12" s="418">
        <v>-7.1428571428571397E-2</v>
      </c>
      <c r="D12" s="418">
        <v>0.19999999999999996</v>
      </c>
      <c r="E12" s="417">
        <v>-5.0000000000000044E-2</v>
      </c>
      <c r="F12" s="417">
        <v>0</v>
      </c>
      <c r="G12" s="417">
        <v>-0.25</v>
      </c>
      <c r="H12" s="417">
        <v>-9.6774193548387122E-2</v>
      </c>
      <c r="I12" s="417">
        <v>0</v>
      </c>
      <c r="J12" s="417">
        <v>0</v>
      </c>
      <c r="K12" s="417">
        <v>-1.0695187165775444E-2</v>
      </c>
      <c r="L12" s="417" t="s">
        <v>57</v>
      </c>
      <c r="M12" s="417">
        <v>-1.8867924528301883E-2</v>
      </c>
      <c r="N12" s="417" t="s">
        <v>57</v>
      </c>
      <c r="O12" s="416">
        <v>0.19163763066202089</v>
      </c>
    </row>
    <row r="13" spans="1:22" ht="18.600000000000001" customHeight="1" outlineLevel="1">
      <c r="A13" s="512" t="s">
        <v>97</v>
      </c>
      <c r="B13" s="268">
        <v>49</v>
      </c>
      <c r="C13" s="276">
        <v>-1</v>
      </c>
      <c r="D13" s="276">
        <v>1</v>
      </c>
      <c r="E13" s="276">
        <v>-2</v>
      </c>
      <c r="F13" s="276">
        <v>0</v>
      </c>
      <c r="G13" s="276">
        <v>-1</v>
      </c>
      <c r="H13" s="276">
        <v>-3</v>
      </c>
      <c r="I13" s="276">
        <v>0</v>
      </c>
      <c r="J13" s="276">
        <v>0</v>
      </c>
      <c r="K13" s="276">
        <v>-25</v>
      </c>
      <c r="L13" s="276">
        <v>0</v>
      </c>
      <c r="M13" s="276">
        <v>0</v>
      </c>
      <c r="N13" s="276">
        <v>1</v>
      </c>
      <c r="O13" s="277">
        <v>79</v>
      </c>
      <c r="Q13" s="53"/>
      <c r="R13" s="468" t="s">
        <v>9</v>
      </c>
      <c r="S13" s="468" t="s">
        <v>2</v>
      </c>
      <c r="T13" s="468" t="s">
        <v>50</v>
      </c>
      <c r="U13" s="468" t="s">
        <v>27</v>
      </c>
    </row>
    <row r="14" spans="1:22" ht="18.600000000000001" customHeight="1" outlineLevel="1" thickBot="1">
      <c r="A14" s="513"/>
      <c r="B14" s="269">
        <v>4.2241379310344884E-2</v>
      </c>
      <c r="C14" s="77">
        <v>-7.1428571428571397E-2</v>
      </c>
      <c r="D14" s="77">
        <v>0.19999999999999996</v>
      </c>
      <c r="E14" s="279">
        <v>-9.5238095238095233E-2</v>
      </c>
      <c r="F14" s="279">
        <v>0</v>
      </c>
      <c r="G14" s="279">
        <v>-0.25</v>
      </c>
      <c r="H14" s="279">
        <v>-9.6774193548387122E-2</v>
      </c>
      <c r="I14" s="279">
        <v>0</v>
      </c>
      <c r="J14" s="279">
        <v>0</v>
      </c>
      <c r="K14" s="279">
        <v>-3.2679738562091498E-2</v>
      </c>
      <c r="L14" s="279" t="s">
        <v>57</v>
      </c>
      <c r="M14" s="279">
        <v>0</v>
      </c>
      <c r="N14" s="279" t="s">
        <v>57</v>
      </c>
      <c r="O14" s="280">
        <v>0.30038022813688214</v>
      </c>
      <c r="Q14" s="53">
        <f>A8</f>
        <v>43373</v>
      </c>
      <c r="R14" s="3">
        <f>C8+D8</f>
        <v>19</v>
      </c>
      <c r="S14" s="3">
        <f>F8+L8+E8</f>
        <v>22</v>
      </c>
      <c r="T14" s="3">
        <f>G8+H8+M8+N8+I8+J8</f>
        <v>86</v>
      </c>
      <c r="U14" s="3">
        <f>K8+O8</f>
        <v>1082</v>
      </c>
      <c r="V14" s="3">
        <f>SUM(R14:U14)</f>
        <v>1209</v>
      </c>
    </row>
    <row r="15" spans="1:22" ht="39" customHeight="1" outlineLevel="1">
      <c r="A15" s="508" t="s">
        <v>212</v>
      </c>
      <c r="B15" s="508"/>
      <c r="C15" s="508"/>
      <c r="D15" s="508"/>
      <c r="E15" s="508"/>
      <c r="F15" s="508"/>
      <c r="G15" s="508"/>
      <c r="H15" s="508"/>
      <c r="I15" s="508"/>
      <c r="J15" s="508"/>
      <c r="K15" s="508"/>
      <c r="L15" s="508"/>
      <c r="M15" s="508"/>
      <c r="N15" s="508"/>
      <c r="O15" s="508"/>
    </row>
    <row r="16" spans="1:22" s="511" customFormat="1" ht="13.5" customHeight="1"/>
    <row r="17" spans="1:24" s="526" customFormat="1" ht="21.75" customHeight="1" thickBot="1">
      <c r="A17" s="526" t="s">
        <v>127</v>
      </c>
    </row>
    <row r="18" spans="1:24" ht="18" customHeight="1" outlineLevel="1">
      <c r="A18" s="527" t="s">
        <v>76</v>
      </c>
      <c r="B18" s="515" t="s">
        <v>6</v>
      </c>
      <c r="C18" s="530" t="s">
        <v>9</v>
      </c>
      <c r="D18" s="530"/>
      <c r="E18" s="530"/>
      <c r="F18" s="530" t="s">
        <v>2</v>
      </c>
      <c r="G18" s="530"/>
      <c r="H18" s="530"/>
      <c r="I18" s="515" t="s">
        <v>130</v>
      </c>
      <c r="J18" s="516"/>
      <c r="K18" s="516"/>
      <c r="L18" s="516"/>
      <c r="M18" s="516"/>
    </row>
    <row r="19" spans="1:24" ht="18" customHeight="1" outlineLevel="1" thickBot="1">
      <c r="A19" s="528"/>
      <c r="B19" s="529"/>
      <c r="C19" s="300" t="s">
        <v>131</v>
      </c>
      <c r="D19" s="300" t="s">
        <v>132</v>
      </c>
      <c r="E19" s="299" t="s">
        <v>6</v>
      </c>
      <c r="F19" s="300" t="s">
        <v>131</v>
      </c>
      <c r="G19" s="300" t="s">
        <v>132</v>
      </c>
      <c r="H19" s="299" t="s">
        <v>6</v>
      </c>
      <c r="I19" s="300" t="s">
        <v>131</v>
      </c>
      <c r="J19" s="300" t="s">
        <v>133</v>
      </c>
      <c r="K19" s="300" t="s">
        <v>182</v>
      </c>
      <c r="L19" s="300" t="s">
        <v>132</v>
      </c>
      <c r="M19" s="409" t="s">
        <v>6</v>
      </c>
    </row>
    <row r="20" spans="1:24" ht="18" customHeight="1" outlineLevel="1">
      <c r="A20" s="289">
        <v>43008</v>
      </c>
      <c r="B20" s="293">
        <v>94</v>
      </c>
      <c r="C20" s="291">
        <v>14</v>
      </c>
      <c r="D20" s="292">
        <v>5</v>
      </c>
      <c r="E20" s="290">
        <v>19</v>
      </c>
      <c r="F20" s="291">
        <v>20</v>
      </c>
      <c r="G20" s="292">
        <v>3</v>
      </c>
      <c r="H20" s="290">
        <v>23</v>
      </c>
      <c r="I20" s="291">
        <v>3</v>
      </c>
      <c r="J20" s="291">
        <v>47</v>
      </c>
      <c r="K20" s="292">
        <v>1</v>
      </c>
      <c r="L20" s="292">
        <v>1</v>
      </c>
      <c r="M20" s="293">
        <v>52</v>
      </c>
    </row>
    <row r="21" spans="1:24" ht="18" customHeight="1" outlineLevel="1">
      <c r="A21" s="284">
        <v>43100</v>
      </c>
      <c r="B21" s="288">
        <v>95</v>
      </c>
      <c r="C21" s="285">
        <v>14</v>
      </c>
      <c r="D21" s="286">
        <v>5</v>
      </c>
      <c r="E21" s="287">
        <v>19</v>
      </c>
      <c r="F21" s="285">
        <v>19</v>
      </c>
      <c r="G21" s="286">
        <v>3</v>
      </c>
      <c r="H21" s="287">
        <v>22</v>
      </c>
      <c r="I21" s="285">
        <v>3</v>
      </c>
      <c r="J21" s="285">
        <v>49</v>
      </c>
      <c r="K21" s="286">
        <v>1</v>
      </c>
      <c r="L21" s="286">
        <v>1</v>
      </c>
      <c r="M21" s="288">
        <v>54</v>
      </c>
    </row>
    <row r="22" spans="1:24" ht="18" customHeight="1" outlineLevel="1">
      <c r="A22" s="284">
        <v>43190</v>
      </c>
      <c r="B22" s="288">
        <v>95</v>
      </c>
      <c r="C22" s="285">
        <v>14</v>
      </c>
      <c r="D22" s="286">
        <v>5</v>
      </c>
      <c r="E22" s="287">
        <v>19</v>
      </c>
      <c r="F22" s="285">
        <v>19</v>
      </c>
      <c r="G22" s="286">
        <v>3</v>
      </c>
      <c r="H22" s="287">
        <v>22</v>
      </c>
      <c r="I22" s="285">
        <v>3</v>
      </c>
      <c r="J22" s="285">
        <v>49</v>
      </c>
      <c r="K22" s="286">
        <v>1</v>
      </c>
      <c r="L22" s="286">
        <v>1</v>
      </c>
      <c r="M22" s="288">
        <v>54</v>
      </c>
    </row>
    <row r="23" spans="1:24" ht="18" customHeight="1" outlineLevel="1">
      <c r="A23" s="284">
        <v>43281</v>
      </c>
      <c r="B23" s="288">
        <v>92</v>
      </c>
      <c r="C23" s="285">
        <v>14</v>
      </c>
      <c r="D23" s="286">
        <v>5</v>
      </c>
      <c r="E23" s="287">
        <v>19</v>
      </c>
      <c r="F23" s="285">
        <v>18</v>
      </c>
      <c r="G23" s="286">
        <v>3</v>
      </c>
      <c r="H23" s="287">
        <v>21</v>
      </c>
      <c r="I23" s="285">
        <v>3</v>
      </c>
      <c r="J23" s="285">
        <v>47</v>
      </c>
      <c r="K23" s="286">
        <v>1</v>
      </c>
      <c r="L23" s="286">
        <v>1</v>
      </c>
      <c r="M23" s="288">
        <v>52</v>
      </c>
    </row>
    <row r="24" spans="1:24" ht="18" customHeight="1" outlineLevel="1" thickBot="1">
      <c r="A24" s="481">
        <v>43373</v>
      </c>
      <c r="B24" s="113">
        <f>SUM(E24,H24,M24)</f>
        <v>91</v>
      </c>
      <c r="C24" s="295">
        <v>13</v>
      </c>
      <c r="D24" s="296">
        <v>6</v>
      </c>
      <c r="E24" s="294">
        <f>SUM(C24:D24)</f>
        <v>19</v>
      </c>
      <c r="F24" s="295">
        <v>18</v>
      </c>
      <c r="G24" s="296">
        <v>3</v>
      </c>
      <c r="H24" s="294">
        <f>SUM(F24:G24)</f>
        <v>21</v>
      </c>
      <c r="I24" s="297">
        <v>3</v>
      </c>
      <c r="J24" s="297">
        <v>46</v>
      </c>
      <c r="K24" s="298">
        <v>1</v>
      </c>
      <c r="L24" s="298">
        <v>1</v>
      </c>
      <c r="M24" s="430">
        <f>SUM(I24:L24)</f>
        <v>51</v>
      </c>
    </row>
    <row r="25" spans="1:24" ht="18" customHeight="1" outlineLevel="1">
      <c r="A25" s="510" t="s">
        <v>189</v>
      </c>
      <c r="B25" s="270">
        <f t="shared" ref="B25:M25" si="1">B24-B23</f>
        <v>-1</v>
      </c>
      <c r="C25" s="117">
        <f t="shared" si="1"/>
        <v>-1</v>
      </c>
      <c r="D25" s="117">
        <f t="shared" si="1"/>
        <v>1</v>
      </c>
      <c r="E25" s="270">
        <f t="shared" si="1"/>
        <v>0</v>
      </c>
      <c r="F25" s="117">
        <f t="shared" si="1"/>
        <v>0</v>
      </c>
      <c r="G25" s="117">
        <f t="shared" si="1"/>
        <v>0</v>
      </c>
      <c r="H25" s="270">
        <f t="shared" si="1"/>
        <v>0</v>
      </c>
      <c r="I25" s="117">
        <f t="shared" si="1"/>
        <v>0</v>
      </c>
      <c r="J25" s="117">
        <f t="shared" si="1"/>
        <v>-1</v>
      </c>
      <c r="K25" s="117">
        <f>K24-K23</f>
        <v>0</v>
      </c>
      <c r="L25" s="117">
        <f t="shared" si="1"/>
        <v>0</v>
      </c>
      <c r="M25" s="270">
        <f t="shared" si="1"/>
        <v>-1</v>
      </c>
      <c r="O25" s="514" t="s">
        <v>134</v>
      </c>
      <c r="P25" s="514" t="s">
        <v>137</v>
      </c>
      <c r="Q25" s="514" t="s">
        <v>135</v>
      </c>
      <c r="R25" s="514" t="s">
        <v>138</v>
      </c>
      <c r="S25" s="514" t="s">
        <v>136</v>
      </c>
      <c r="T25" s="514" t="s">
        <v>140</v>
      </c>
      <c r="U25" s="514" t="s">
        <v>139</v>
      </c>
      <c r="V25" s="514" t="s">
        <v>183</v>
      </c>
      <c r="W25" s="301"/>
      <c r="X25" s="301"/>
    </row>
    <row r="26" spans="1:24" ht="18" customHeight="1" outlineLevel="1">
      <c r="A26" s="509"/>
      <c r="B26" s="413">
        <f t="shared" ref="B26:M26" si="2">B24/B23-1</f>
        <v>-1.0869565217391353E-2</v>
      </c>
      <c r="C26" s="412">
        <f t="shared" si="2"/>
        <v>-7.1428571428571397E-2</v>
      </c>
      <c r="D26" s="412">
        <f t="shared" si="2"/>
        <v>0.19999999999999996</v>
      </c>
      <c r="E26" s="413">
        <f t="shared" si="2"/>
        <v>0</v>
      </c>
      <c r="F26" s="412">
        <f t="shared" si="2"/>
        <v>0</v>
      </c>
      <c r="G26" s="412">
        <f t="shared" si="2"/>
        <v>0</v>
      </c>
      <c r="H26" s="413">
        <f t="shared" si="2"/>
        <v>0</v>
      </c>
      <c r="I26" s="412">
        <f t="shared" si="2"/>
        <v>0</v>
      </c>
      <c r="J26" s="412">
        <f t="shared" si="2"/>
        <v>-2.1276595744680882E-2</v>
      </c>
      <c r="K26" s="412">
        <f>K24/K23-1</f>
        <v>0</v>
      </c>
      <c r="L26" s="412">
        <f t="shared" si="2"/>
        <v>0</v>
      </c>
      <c r="M26" s="413">
        <f t="shared" si="2"/>
        <v>-1.9230769230769273E-2</v>
      </c>
      <c r="O26" s="514"/>
      <c r="P26" s="514"/>
      <c r="Q26" s="514"/>
      <c r="R26" s="514"/>
      <c r="S26" s="514"/>
      <c r="T26" s="514"/>
      <c r="U26" s="514"/>
      <c r="V26" s="514"/>
    </row>
    <row r="27" spans="1:24" s="437" customFormat="1" ht="18" customHeight="1" outlineLevel="1">
      <c r="A27" s="509" t="s">
        <v>173</v>
      </c>
      <c r="B27" s="415">
        <f>B24-B22</f>
        <v>-4</v>
      </c>
      <c r="C27" s="414">
        <f t="shared" ref="C27:M27" si="3">C24-C22</f>
        <v>-1</v>
      </c>
      <c r="D27" s="414">
        <v>11.35996209</v>
      </c>
      <c r="E27" s="415">
        <f t="shared" si="3"/>
        <v>0</v>
      </c>
      <c r="F27" s="414">
        <f t="shared" si="3"/>
        <v>-1</v>
      </c>
      <c r="G27" s="414">
        <f t="shared" si="3"/>
        <v>0</v>
      </c>
      <c r="H27" s="415">
        <f t="shared" si="3"/>
        <v>-1</v>
      </c>
      <c r="I27" s="414">
        <f t="shared" si="3"/>
        <v>0</v>
      </c>
      <c r="J27" s="414">
        <f t="shared" si="3"/>
        <v>-3</v>
      </c>
      <c r="K27" s="414">
        <f>K24-K22</f>
        <v>0</v>
      </c>
      <c r="L27" s="414">
        <f t="shared" si="3"/>
        <v>0</v>
      </c>
      <c r="M27" s="415">
        <f t="shared" si="3"/>
        <v>-3</v>
      </c>
      <c r="O27" s="408"/>
      <c r="P27" s="408"/>
      <c r="Q27" s="408"/>
      <c r="R27" s="408"/>
      <c r="S27" s="408"/>
      <c r="T27" s="408"/>
      <c r="U27" s="408"/>
    </row>
    <row r="28" spans="1:24" s="437" customFormat="1" ht="18" customHeight="1" outlineLevel="1">
      <c r="A28" s="509"/>
      <c r="B28" s="271">
        <f>B24/B22-1</f>
        <v>-4.2105263157894757E-2</v>
      </c>
      <c r="C28" s="273">
        <f t="shared" ref="C28:M28" si="4">C24/C22-1</f>
        <v>-7.1428571428571397E-2</v>
      </c>
      <c r="D28" s="273">
        <f t="shared" si="4"/>
        <v>0.19999999999999996</v>
      </c>
      <c r="E28" s="271">
        <f t="shared" si="4"/>
        <v>0</v>
      </c>
      <c r="F28" s="273">
        <f t="shared" si="4"/>
        <v>-5.2631578947368474E-2</v>
      </c>
      <c r="G28" s="273">
        <f t="shared" si="4"/>
        <v>0</v>
      </c>
      <c r="H28" s="271">
        <f t="shared" si="4"/>
        <v>-4.5454545454545414E-2</v>
      </c>
      <c r="I28" s="273">
        <f t="shared" si="4"/>
        <v>0</v>
      </c>
      <c r="J28" s="273">
        <f t="shared" si="4"/>
        <v>-6.1224489795918324E-2</v>
      </c>
      <c r="K28" s="273">
        <f>K24/K22-1</f>
        <v>0</v>
      </c>
      <c r="L28" s="273">
        <f t="shared" si="4"/>
        <v>0</v>
      </c>
      <c r="M28" s="271">
        <f t="shared" si="4"/>
        <v>-5.555555555555558E-2</v>
      </c>
      <c r="O28" s="408"/>
      <c r="P28" s="408"/>
      <c r="Q28" s="408"/>
      <c r="R28" s="408"/>
      <c r="S28" s="408"/>
      <c r="T28" s="408"/>
      <c r="U28" s="408"/>
    </row>
    <row r="29" spans="1:24" ht="18" customHeight="1" outlineLevel="1" thickBot="1">
      <c r="A29" s="512" t="s">
        <v>97</v>
      </c>
      <c r="B29" s="274">
        <f>B24-B20</f>
        <v>-3</v>
      </c>
      <c r="C29" s="276">
        <f t="shared" ref="C29:M29" si="5">C24-C20</f>
        <v>-1</v>
      </c>
      <c r="D29" s="276">
        <f t="shared" si="5"/>
        <v>1</v>
      </c>
      <c r="E29" s="274">
        <f t="shared" si="5"/>
        <v>0</v>
      </c>
      <c r="F29" s="276">
        <f t="shared" si="5"/>
        <v>-2</v>
      </c>
      <c r="G29" s="276">
        <f t="shared" si="5"/>
        <v>0</v>
      </c>
      <c r="H29" s="274">
        <f t="shared" si="5"/>
        <v>-2</v>
      </c>
      <c r="I29" s="276">
        <f t="shared" si="5"/>
        <v>0</v>
      </c>
      <c r="J29" s="276">
        <f t="shared" si="5"/>
        <v>-1</v>
      </c>
      <c r="K29" s="276">
        <f>K24-K20</f>
        <v>0</v>
      </c>
      <c r="L29" s="276">
        <f t="shared" si="5"/>
        <v>0</v>
      </c>
      <c r="M29" s="431">
        <f t="shared" si="5"/>
        <v>-1</v>
      </c>
      <c r="O29" s="295">
        <f>C24</f>
        <v>13</v>
      </c>
      <c r="P29" s="296">
        <f>D24</f>
        <v>6</v>
      </c>
      <c r="Q29" s="296">
        <f>F24</f>
        <v>18</v>
      </c>
      <c r="R29" s="296">
        <f>G24</f>
        <v>3</v>
      </c>
      <c r="S29" s="297">
        <f>I24</f>
        <v>3</v>
      </c>
      <c r="T29" s="297">
        <f>J24</f>
        <v>46</v>
      </c>
      <c r="U29" s="298">
        <f>L24</f>
        <v>1</v>
      </c>
      <c r="V29" s="298">
        <f>K24</f>
        <v>1</v>
      </c>
    </row>
    <row r="30" spans="1:24" ht="18" customHeight="1" outlineLevel="1" thickBot="1">
      <c r="A30" s="513"/>
      <c r="B30" s="278">
        <f>B24/B20-1</f>
        <v>-3.1914893617021267E-2</v>
      </c>
      <c r="C30" s="279">
        <f t="shared" ref="C30:M30" si="6">C24/C20-1</f>
        <v>-7.1428571428571397E-2</v>
      </c>
      <c r="D30" s="279">
        <f t="shared" si="6"/>
        <v>0.19999999999999996</v>
      </c>
      <c r="E30" s="278">
        <f t="shared" si="6"/>
        <v>0</v>
      </c>
      <c r="F30" s="279">
        <f t="shared" si="6"/>
        <v>-9.9999999999999978E-2</v>
      </c>
      <c r="G30" s="279">
        <f t="shared" si="6"/>
        <v>0</v>
      </c>
      <c r="H30" s="278">
        <f t="shared" si="6"/>
        <v>-8.6956521739130488E-2</v>
      </c>
      <c r="I30" s="279">
        <f t="shared" si="6"/>
        <v>0</v>
      </c>
      <c r="J30" s="279">
        <f t="shared" si="6"/>
        <v>-2.1276595744680882E-2</v>
      </c>
      <c r="K30" s="279" t="s">
        <v>57</v>
      </c>
      <c r="L30" s="279">
        <f t="shared" si="6"/>
        <v>0</v>
      </c>
      <c r="M30" s="432">
        <f t="shared" si="6"/>
        <v>-1.9230769230769273E-2</v>
      </c>
    </row>
    <row r="31" spans="1:24" outlineLevel="1">
      <c r="A31" s="518" t="s">
        <v>185</v>
      </c>
      <c r="B31" s="518"/>
      <c r="C31" s="518"/>
      <c r="D31" s="518"/>
      <c r="E31" s="518"/>
      <c r="F31" s="518"/>
      <c r="G31" s="518"/>
      <c r="H31" s="518"/>
      <c r="I31" s="518"/>
      <c r="J31" s="518"/>
      <c r="K31" s="518"/>
      <c r="L31" s="518"/>
    </row>
    <row r="33" spans="1:21" s="520" customFormat="1" ht="21.75" customHeight="1" thickBot="1">
      <c r="A33" s="519" t="s">
        <v>126</v>
      </c>
      <c r="B33" s="519"/>
      <c r="C33" s="519"/>
      <c r="D33" s="519"/>
      <c r="E33" s="519"/>
      <c r="F33" s="519"/>
      <c r="G33" s="519"/>
      <c r="H33" s="519"/>
      <c r="I33" s="519"/>
      <c r="J33" s="519"/>
      <c r="K33" s="519"/>
      <c r="L33" s="519"/>
      <c r="M33" s="519"/>
      <c r="N33" s="519"/>
      <c r="O33" s="519"/>
      <c r="P33" s="519"/>
      <c r="Q33" s="519"/>
      <c r="R33" s="519"/>
      <c r="S33" s="519"/>
      <c r="T33" s="519"/>
      <c r="U33" s="519"/>
    </row>
    <row r="34" spans="1:21" ht="43.8" customHeight="1" outlineLevel="1" thickBot="1">
      <c r="A34" s="168" t="s">
        <v>54</v>
      </c>
      <c r="B34" s="51" t="s">
        <v>6</v>
      </c>
      <c r="C34" s="135" t="s">
        <v>46</v>
      </c>
      <c r="D34" s="135" t="s">
        <v>47</v>
      </c>
      <c r="E34" s="135" t="s">
        <v>72</v>
      </c>
      <c r="F34" s="135" t="s">
        <v>52</v>
      </c>
      <c r="G34" s="52" t="s">
        <v>48</v>
      </c>
      <c r="I34" s="102"/>
      <c r="J34" s="34"/>
      <c r="K34" s="33"/>
      <c r="L34" s="35"/>
      <c r="P34" s="411"/>
    </row>
    <row r="35" spans="1:21" ht="18" customHeight="1" outlineLevel="1">
      <c r="A35" s="165">
        <v>43008</v>
      </c>
      <c r="B35" s="132">
        <v>36</v>
      </c>
      <c r="C35" s="133">
        <v>5</v>
      </c>
      <c r="D35" s="133">
        <v>3</v>
      </c>
      <c r="E35" s="133">
        <v>26</v>
      </c>
      <c r="F35" s="134">
        <v>0</v>
      </c>
      <c r="G35" s="134">
        <v>2</v>
      </c>
      <c r="I35" s="102"/>
      <c r="P35" s="411"/>
    </row>
    <row r="36" spans="1:21" ht="18" customHeight="1" outlineLevel="1">
      <c r="A36" s="284">
        <v>43100</v>
      </c>
      <c r="B36" s="132">
        <v>36</v>
      </c>
      <c r="C36" s="133">
        <v>7</v>
      </c>
      <c r="D36" s="133">
        <v>2</v>
      </c>
      <c r="E36" s="133">
        <v>26</v>
      </c>
      <c r="F36" s="134">
        <v>0</v>
      </c>
      <c r="G36" s="134">
        <v>1</v>
      </c>
      <c r="I36" s="102"/>
      <c r="P36" s="411"/>
    </row>
    <row r="37" spans="1:21" ht="18" customHeight="1" outlineLevel="1">
      <c r="A37" s="284">
        <v>43190</v>
      </c>
      <c r="B37" s="29">
        <v>34</v>
      </c>
      <c r="C37" s="166">
        <v>8</v>
      </c>
      <c r="D37" s="166">
        <v>2</v>
      </c>
      <c r="E37" s="166">
        <v>22</v>
      </c>
      <c r="F37" s="167">
        <v>0</v>
      </c>
      <c r="G37" s="167">
        <v>2</v>
      </c>
      <c r="I37" s="102"/>
      <c r="P37" s="411"/>
    </row>
    <row r="38" spans="1:21" ht="18" customHeight="1" outlineLevel="1">
      <c r="A38" s="284">
        <v>43281</v>
      </c>
      <c r="B38" s="29">
        <v>31</v>
      </c>
      <c r="C38" s="166">
        <v>7</v>
      </c>
      <c r="D38" s="166">
        <v>2</v>
      </c>
      <c r="E38" s="166">
        <v>20</v>
      </c>
      <c r="F38" s="167">
        <v>0</v>
      </c>
      <c r="G38" s="167">
        <v>2</v>
      </c>
      <c r="I38" s="102"/>
      <c r="P38" s="411"/>
    </row>
    <row r="39" spans="1:21" s="56" customFormat="1" ht="18" customHeight="1" outlineLevel="1" thickBot="1">
      <c r="A39" s="70">
        <v>43373</v>
      </c>
      <c r="B39" s="69">
        <f>SUM(C39:G39)</f>
        <v>32</v>
      </c>
      <c r="C39" s="464">
        <v>8</v>
      </c>
      <c r="D39" s="464">
        <v>3</v>
      </c>
      <c r="E39" s="464">
        <v>18</v>
      </c>
      <c r="F39" s="465">
        <v>0</v>
      </c>
      <c r="G39" s="466">
        <v>3</v>
      </c>
      <c r="H39" s="3"/>
      <c r="I39" s="103"/>
      <c r="P39" s="410"/>
    </row>
    <row r="40" spans="1:21" s="111" customFormat="1" ht="16.8" customHeight="1" outlineLevel="1">
      <c r="A40" s="510" t="s">
        <v>189</v>
      </c>
      <c r="B40" s="270">
        <f t="shared" ref="B40:G40" si="7">B39-B38</f>
        <v>1</v>
      </c>
      <c r="C40" s="117">
        <f t="shared" si="7"/>
        <v>1</v>
      </c>
      <c r="D40" s="116">
        <f t="shared" si="7"/>
        <v>1</v>
      </c>
      <c r="E40" s="116">
        <f t="shared" si="7"/>
        <v>-2</v>
      </c>
      <c r="F40" s="116">
        <f t="shared" si="7"/>
        <v>0</v>
      </c>
      <c r="G40" s="117">
        <f t="shared" si="7"/>
        <v>1</v>
      </c>
      <c r="H40" s="110"/>
      <c r="I40" s="110"/>
      <c r="J40" s="110"/>
      <c r="K40" s="110"/>
      <c r="L40" s="110"/>
      <c r="P40" s="410"/>
    </row>
    <row r="41" spans="1:21" s="111" customFormat="1" ht="16.8" customHeight="1" outlineLevel="1">
      <c r="A41" s="509"/>
      <c r="B41" s="413">
        <f>B39/B38-1</f>
        <v>3.2258064516129004E-2</v>
      </c>
      <c r="C41" s="412">
        <f>C39/C38-1</f>
        <v>0.14285714285714279</v>
      </c>
      <c r="D41" s="272">
        <f>D39/D38-1</f>
        <v>0.5</v>
      </c>
      <c r="E41" s="272">
        <f>E39/E38-1</f>
        <v>-9.9999999999999978E-2</v>
      </c>
      <c r="F41" s="272" t="s">
        <v>57</v>
      </c>
      <c r="G41" s="273">
        <f>G39/G38-1</f>
        <v>0.5</v>
      </c>
      <c r="H41" s="112"/>
      <c r="I41" s="112"/>
      <c r="J41" s="112"/>
      <c r="K41" s="112"/>
      <c r="L41" s="112"/>
      <c r="P41" s="410"/>
    </row>
    <row r="42" spans="1:21" s="447" customFormat="1" ht="16.8" customHeight="1" outlineLevel="1">
      <c r="A42" s="509" t="s">
        <v>173</v>
      </c>
      <c r="B42" s="415">
        <f t="shared" ref="B42:G42" si="8">B39-B37</f>
        <v>-2</v>
      </c>
      <c r="C42" s="414">
        <f t="shared" si="8"/>
        <v>0</v>
      </c>
      <c r="D42" s="414">
        <f t="shared" si="8"/>
        <v>1</v>
      </c>
      <c r="E42" s="414">
        <f t="shared" si="8"/>
        <v>-4</v>
      </c>
      <c r="F42" s="414">
        <f t="shared" si="8"/>
        <v>0</v>
      </c>
      <c r="G42" s="416">
        <f t="shared" si="8"/>
        <v>1</v>
      </c>
      <c r="H42" s="112"/>
      <c r="I42" s="112"/>
      <c r="J42" s="112"/>
      <c r="K42" s="112"/>
      <c r="L42" s="112"/>
      <c r="P42" s="410"/>
    </row>
    <row r="43" spans="1:21" s="447" customFormat="1" ht="16.8" customHeight="1" outlineLevel="1">
      <c r="A43" s="509"/>
      <c r="B43" s="271">
        <f>B39/B37-1</f>
        <v>-5.8823529411764719E-2</v>
      </c>
      <c r="C43" s="273">
        <f>C39/C37-1</f>
        <v>0</v>
      </c>
      <c r="D43" s="273">
        <f>D39/D37-1</f>
        <v>0.5</v>
      </c>
      <c r="E43" s="273">
        <f>E39/E37-1</f>
        <v>-0.18181818181818177</v>
      </c>
      <c r="F43" s="273" t="s">
        <v>57</v>
      </c>
      <c r="G43" s="416">
        <f>G39/G37-1</f>
        <v>0.5</v>
      </c>
      <c r="H43" s="112"/>
      <c r="I43" s="112"/>
      <c r="J43" s="112"/>
      <c r="K43" s="112"/>
      <c r="L43" s="112"/>
      <c r="P43" s="410"/>
    </row>
    <row r="44" spans="1:21" s="111" customFormat="1" ht="16.8" customHeight="1" outlineLevel="1">
      <c r="A44" s="512" t="s">
        <v>97</v>
      </c>
      <c r="B44" s="274">
        <f t="shared" ref="B44:G44" si="9">B39-B35</f>
        <v>-4</v>
      </c>
      <c r="C44" s="275">
        <f t="shared" si="9"/>
        <v>3</v>
      </c>
      <c r="D44" s="275">
        <f t="shared" si="9"/>
        <v>0</v>
      </c>
      <c r="E44" s="276">
        <f t="shared" si="9"/>
        <v>-8</v>
      </c>
      <c r="F44" s="276">
        <f t="shared" si="9"/>
        <v>0</v>
      </c>
      <c r="G44" s="277">
        <f t="shared" si="9"/>
        <v>1</v>
      </c>
      <c r="H44" s="110"/>
      <c r="I44" s="110"/>
      <c r="J44" s="110"/>
      <c r="K44" s="110"/>
      <c r="L44" s="110"/>
      <c r="P44" s="410"/>
    </row>
    <row r="45" spans="1:21" s="111" customFormat="1" ht="16.8" customHeight="1" outlineLevel="1" thickBot="1">
      <c r="A45" s="513"/>
      <c r="B45" s="278">
        <f>B39/B35-1</f>
        <v>-0.11111111111111116</v>
      </c>
      <c r="C45" s="279">
        <f>C39/C35-1</f>
        <v>0.60000000000000009</v>
      </c>
      <c r="D45" s="279">
        <f>D39/D35-1</f>
        <v>0</v>
      </c>
      <c r="E45" s="279">
        <f>E39/E35-1</f>
        <v>-0.30769230769230771</v>
      </c>
      <c r="F45" s="279" t="s">
        <v>57</v>
      </c>
      <c r="G45" s="280">
        <f>G39/G35-1</f>
        <v>0.5</v>
      </c>
      <c r="H45" s="112"/>
      <c r="I45" s="112"/>
      <c r="J45" s="112"/>
      <c r="K45" s="112"/>
      <c r="L45" s="112"/>
      <c r="P45" s="410"/>
    </row>
    <row r="46" spans="1:21" outlineLevel="1">
      <c r="A46" s="517" t="s">
        <v>71</v>
      </c>
      <c r="B46" s="517"/>
      <c r="C46" s="517"/>
      <c r="D46" s="517"/>
      <c r="E46" s="517"/>
      <c r="F46" s="517"/>
      <c r="G46" s="517"/>
      <c r="P46" s="411"/>
    </row>
    <row r="47" spans="1:21" outlineLevel="1">
      <c r="A47" s="518" t="s">
        <v>115</v>
      </c>
      <c r="B47" s="518"/>
      <c r="C47" s="518"/>
      <c r="D47" s="518"/>
      <c r="E47" s="518"/>
      <c r="F47" s="518"/>
      <c r="G47" s="518"/>
    </row>
    <row r="48" spans="1:21" s="482" customFormat="1" ht="13.2" customHeight="1" outlineLevel="1">
      <c r="A48" s="523" t="s">
        <v>116</v>
      </c>
      <c r="B48" s="523"/>
      <c r="C48" s="523"/>
      <c r="D48" s="523"/>
      <c r="E48" s="523"/>
      <c r="F48" s="523"/>
      <c r="G48" s="523"/>
    </row>
    <row r="49" spans="1:7" s="467" customFormat="1">
      <c r="A49" s="518" t="s">
        <v>186</v>
      </c>
      <c r="B49" s="518"/>
      <c r="C49" s="518"/>
      <c r="D49" s="518"/>
      <c r="E49" s="518"/>
      <c r="F49" s="518"/>
      <c r="G49" s="518"/>
    </row>
  </sheetData>
  <mergeCells count="36">
    <mergeCell ref="L2:O2"/>
    <mergeCell ref="A48:G48"/>
    <mergeCell ref="A49:G49"/>
    <mergeCell ref="A1:XFD1"/>
    <mergeCell ref="A17:XFD17"/>
    <mergeCell ref="A18:A19"/>
    <mergeCell ref="A31:L31"/>
    <mergeCell ref="A25:A26"/>
    <mergeCell ref="A29:A30"/>
    <mergeCell ref="B18:B19"/>
    <mergeCell ref="C18:E18"/>
    <mergeCell ref="F18:H18"/>
    <mergeCell ref="A2:A3"/>
    <mergeCell ref="B2:B3"/>
    <mergeCell ref="C2:K2"/>
    <mergeCell ref="T25:T26"/>
    <mergeCell ref="A42:A43"/>
    <mergeCell ref="I18:M18"/>
    <mergeCell ref="A46:G46"/>
    <mergeCell ref="A47:G47"/>
    <mergeCell ref="A33:XFD33"/>
    <mergeCell ref="A44:A45"/>
    <mergeCell ref="A40:A41"/>
    <mergeCell ref="O25:O26"/>
    <mergeCell ref="P25:P26"/>
    <mergeCell ref="Q25:Q26"/>
    <mergeCell ref="R25:R26"/>
    <mergeCell ref="S25:S26"/>
    <mergeCell ref="V25:V26"/>
    <mergeCell ref="A15:O15"/>
    <mergeCell ref="A27:A28"/>
    <mergeCell ref="A9:A10"/>
    <mergeCell ref="A16:XFD16"/>
    <mergeCell ref="A13:A14"/>
    <mergeCell ref="A11:A12"/>
    <mergeCell ref="U25:U26"/>
  </mergeCells>
  <phoneticPr fontId="37" type="noConversion"/>
  <hyperlinks>
    <hyperlink ref="A48" r:id="rId1"/>
  </hyperlinks>
  <pageMargins left="0.75" right="0.75" top="1" bottom="1" header="0.5" footer="0.5"/>
  <pageSetup paperSize="9" orientation="portrait"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F0"/>
  </sheetPr>
  <dimension ref="A1:Q60"/>
  <sheetViews>
    <sheetView zoomScale="70" zoomScaleNormal="70" workbookViewId="0">
      <pane ySplit="1" topLeftCell="A2" activePane="bottomLeft" state="frozen"/>
      <selection pane="bottomLeft" sqref="A1:XFD1"/>
    </sheetView>
  </sheetViews>
  <sheetFormatPr defaultColWidth="9.109375" defaultRowHeight="13.2" outlineLevelRow="2"/>
  <cols>
    <col min="1" max="1" width="27" style="1" customWidth="1"/>
    <col min="2" max="2" width="17.88671875" style="1" customWidth="1"/>
    <col min="3" max="3" width="12" style="1" customWidth="1"/>
    <col min="4" max="4" width="1.77734375" style="1" customWidth="1"/>
    <col min="5" max="5" width="28.44140625" style="1" customWidth="1"/>
    <col min="6" max="6" width="12.21875" style="1" customWidth="1"/>
    <col min="7" max="7" width="2.44140625" style="1" customWidth="1"/>
    <col min="8" max="8" width="27.6640625" style="1" customWidth="1"/>
    <col min="9" max="9" width="12" style="1" customWidth="1"/>
    <col min="10" max="10" width="2.5546875" style="1" customWidth="1"/>
    <col min="11" max="11" width="34.109375" style="1" customWidth="1"/>
    <col min="12" max="12" width="12.109375" style="1" customWidth="1"/>
    <col min="13" max="13" width="3.109375" style="1" customWidth="1"/>
    <col min="14" max="14" width="28.6640625" style="1" customWidth="1"/>
    <col min="15" max="15" width="12.77734375" style="1" customWidth="1"/>
    <col min="16" max="16" width="7.6640625" style="1" customWidth="1"/>
    <col min="17" max="16384" width="9.109375" style="1"/>
  </cols>
  <sheetData>
    <row r="1" spans="1:16" s="534" customFormat="1" ht="24.6" customHeight="1">
      <c r="A1" s="534" t="s">
        <v>84</v>
      </c>
    </row>
    <row r="2" spans="1:16" ht="14.4" customHeight="1"/>
    <row r="3" spans="1:16" ht="14.4" customHeight="1"/>
    <row r="4" spans="1:16" ht="14.4" customHeight="1"/>
    <row r="5" spans="1:16" ht="14.4" customHeight="1"/>
    <row r="6" spans="1:16" ht="14.4" customHeight="1"/>
    <row r="7" spans="1:16" ht="14.4" customHeight="1"/>
    <row r="8" spans="1:16" ht="14.4" customHeight="1"/>
    <row r="9" spans="1:16" ht="14.4" customHeight="1"/>
    <row r="10" spans="1:16" ht="14.4" customHeight="1"/>
    <row r="11" spans="1:16" ht="14.4" customHeight="1"/>
    <row r="12" spans="1:16" ht="14.4" customHeight="1"/>
    <row r="13" spans="1:16" ht="14.4" customHeight="1"/>
    <row r="14" spans="1:16" ht="14.4" customHeight="1"/>
    <row r="15" spans="1:16" ht="14.4" customHeight="1"/>
    <row r="16" spans="1:16" s="83" customFormat="1" ht="13.8" thickBot="1">
      <c r="A16" s="536">
        <v>43373</v>
      </c>
      <c r="B16" s="536"/>
      <c r="C16" s="536"/>
      <c r="D16" s="536"/>
      <c r="E16" s="536"/>
      <c r="F16" s="536"/>
      <c r="G16" s="536"/>
      <c r="H16" s="536"/>
      <c r="I16" s="536"/>
      <c r="J16" s="344"/>
      <c r="K16" s="344"/>
      <c r="L16" s="344"/>
      <c r="M16" s="344"/>
      <c r="N16" s="344"/>
      <c r="O16" s="344"/>
      <c r="P16" s="344"/>
    </row>
    <row r="17" spans="1:17" s="83" customFormat="1" ht="48.6" customHeight="1" thickBot="1">
      <c r="A17" s="84" t="s">
        <v>23</v>
      </c>
      <c r="B17" s="85" t="s">
        <v>146</v>
      </c>
      <c r="C17" s="320" t="s">
        <v>42</v>
      </c>
      <c r="D17" s="191"/>
      <c r="E17" s="84" t="s">
        <v>23</v>
      </c>
      <c r="F17" s="319" t="s">
        <v>43</v>
      </c>
      <c r="G17" s="191"/>
      <c r="H17" s="84" t="s">
        <v>23</v>
      </c>
      <c r="I17" s="316" t="s">
        <v>143</v>
      </c>
      <c r="J17" s="191"/>
      <c r="K17" s="315" t="s">
        <v>23</v>
      </c>
      <c r="L17" s="318" t="s">
        <v>144</v>
      </c>
      <c r="M17" s="191"/>
      <c r="N17" s="315" t="s">
        <v>23</v>
      </c>
      <c r="O17" s="317" t="s">
        <v>145</v>
      </c>
      <c r="P17" s="191"/>
    </row>
    <row r="18" spans="1:17" s="310" customFormat="1" ht="15" customHeight="1">
      <c r="A18" s="306" t="s">
        <v>19</v>
      </c>
      <c r="B18" s="307">
        <v>207</v>
      </c>
      <c r="C18" s="308">
        <v>0.70890410958904104</v>
      </c>
      <c r="D18" s="309"/>
      <c r="E18" s="306" t="s">
        <v>19</v>
      </c>
      <c r="F18" s="308">
        <v>0.8136251188643574</v>
      </c>
      <c r="G18" s="309"/>
      <c r="H18" s="306" t="s">
        <v>19</v>
      </c>
      <c r="I18" s="308">
        <v>0.71599045346062051</v>
      </c>
      <c r="J18" s="309"/>
      <c r="K18" s="306" t="s">
        <v>19</v>
      </c>
      <c r="L18" s="308">
        <v>0.70938628158844763</v>
      </c>
      <c r="M18" s="309"/>
      <c r="N18" s="306" t="s">
        <v>19</v>
      </c>
      <c r="O18" s="308">
        <v>0.7651006711409396</v>
      </c>
      <c r="P18" s="309"/>
      <c r="Q18" s="392"/>
    </row>
    <row r="19" spans="1:17" s="92" customFormat="1" ht="15" customHeight="1">
      <c r="A19" s="89" t="s">
        <v>15</v>
      </c>
      <c r="B19" s="90">
        <v>19</v>
      </c>
      <c r="C19" s="91">
        <v>6.5068493150684928E-2</v>
      </c>
      <c r="D19" s="88"/>
      <c r="E19" s="89" t="s">
        <v>15</v>
      </c>
      <c r="F19" s="91">
        <v>5.8082853026110527E-2</v>
      </c>
      <c r="G19" s="181"/>
      <c r="H19" s="89" t="s">
        <v>15</v>
      </c>
      <c r="I19" s="91">
        <v>7.3190135242641216E-2</v>
      </c>
      <c r="J19" s="181"/>
      <c r="K19" s="89" t="s">
        <v>15</v>
      </c>
      <c r="L19" s="91">
        <v>7.3104693140794222E-2</v>
      </c>
      <c r="M19" s="181"/>
      <c r="N19" s="89" t="s">
        <v>15</v>
      </c>
      <c r="O19" s="91">
        <v>7.3825503355704702E-2</v>
      </c>
      <c r="P19" s="181"/>
      <c r="Q19" s="392"/>
    </row>
    <row r="20" spans="1:17" s="97" customFormat="1" ht="15" customHeight="1">
      <c r="A20" s="93" t="s">
        <v>18</v>
      </c>
      <c r="B20" s="94">
        <v>19</v>
      </c>
      <c r="C20" s="95">
        <v>6.5068493150684928E-2</v>
      </c>
      <c r="D20" s="88"/>
      <c r="E20" s="93" t="s">
        <v>18</v>
      </c>
      <c r="F20" s="95">
        <v>4.6213575458930629E-2</v>
      </c>
      <c r="G20" s="181"/>
      <c r="H20" s="93" t="s">
        <v>18</v>
      </c>
      <c r="I20" s="95">
        <v>6.2848050914876691E-2</v>
      </c>
      <c r="J20" s="181"/>
      <c r="K20" s="93" t="s">
        <v>18</v>
      </c>
      <c r="L20" s="95">
        <v>6.1371841155234655E-2</v>
      </c>
      <c r="M20" s="181"/>
      <c r="N20" s="93" t="s">
        <v>18</v>
      </c>
      <c r="O20" s="95">
        <v>7.3825503355704702E-2</v>
      </c>
      <c r="P20" s="181"/>
      <c r="Q20" s="392"/>
    </row>
    <row r="21" spans="1:17" s="143" customFormat="1" ht="15" customHeight="1">
      <c r="A21" s="254" t="s">
        <v>58</v>
      </c>
      <c r="B21" s="90">
        <v>10</v>
      </c>
      <c r="C21" s="91">
        <v>3.4246575342465752E-2</v>
      </c>
      <c r="D21" s="88"/>
      <c r="E21" s="254" t="s">
        <v>58</v>
      </c>
      <c r="F21" s="91">
        <v>3.5241171733968325E-2</v>
      </c>
      <c r="G21" s="181"/>
      <c r="H21" s="254" t="s">
        <v>58</v>
      </c>
      <c r="I21" s="91">
        <v>5.3301511535401754E-2</v>
      </c>
      <c r="J21" s="181"/>
      <c r="K21" s="254" t="s">
        <v>58</v>
      </c>
      <c r="L21" s="91">
        <v>6.0469314079422382E-2</v>
      </c>
      <c r="M21" s="181"/>
      <c r="N21" s="345" t="s">
        <v>59</v>
      </c>
      <c r="O21" s="184">
        <v>2.0134228187919462E-2</v>
      </c>
      <c r="P21" s="181"/>
      <c r="Q21" s="392"/>
    </row>
    <row r="22" spans="1:17" s="143" customFormat="1" ht="15" customHeight="1">
      <c r="A22" s="141" t="s">
        <v>17</v>
      </c>
      <c r="B22" s="94">
        <v>7</v>
      </c>
      <c r="C22" s="95">
        <v>2.3972602739726026E-2</v>
      </c>
      <c r="D22" s="88"/>
      <c r="E22" s="252" t="s">
        <v>36</v>
      </c>
      <c r="F22" s="91">
        <v>2.6581186082203823E-2</v>
      </c>
      <c r="G22" s="181"/>
      <c r="H22" s="345" t="s">
        <v>59</v>
      </c>
      <c r="I22" s="184">
        <v>3.0230708035003977E-2</v>
      </c>
      <c r="J22" s="181"/>
      <c r="K22" s="345" t="s">
        <v>59</v>
      </c>
      <c r="L22" s="184">
        <v>3.1588447653429601E-2</v>
      </c>
      <c r="M22" s="181"/>
      <c r="N22" s="252" t="s">
        <v>36</v>
      </c>
      <c r="O22" s="91">
        <v>1.3422818791946308E-2</v>
      </c>
      <c r="P22" s="181"/>
      <c r="Q22" s="392"/>
    </row>
    <row r="23" spans="1:17" s="314" customFormat="1" ht="15" customHeight="1" thickBot="1">
      <c r="A23" s="311" t="s">
        <v>73</v>
      </c>
      <c r="B23" s="312">
        <v>30</v>
      </c>
      <c r="C23" s="313">
        <v>0.10273972602739725</v>
      </c>
      <c r="D23" s="309"/>
      <c r="E23" s="311" t="s">
        <v>98</v>
      </c>
      <c r="F23" s="313">
        <v>2.025609483442925E-2</v>
      </c>
      <c r="G23" s="498"/>
      <c r="H23" s="311" t="s">
        <v>98</v>
      </c>
      <c r="I23" s="313">
        <v>6.4439140811455964E-2</v>
      </c>
      <c r="J23" s="181"/>
      <c r="K23" s="311" t="s">
        <v>98</v>
      </c>
      <c r="L23" s="313">
        <v>6.4079422382671503E-2</v>
      </c>
      <c r="M23" s="181"/>
      <c r="N23" s="311" t="s">
        <v>98</v>
      </c>
      <c r="O23" s="313">
        <v>5.3691275167785303E-2</v>
      </c>
      <c r="P23" s="181"/>
      <c r="Q23" s="392"/>
    </row>
    <row r="24" spans="1:17" s="261" customFormat="1" ht="15" customHeight="1" outlineLevel="1">
      <c r="A24" s="256" t="s">
        <v>59</v>
      </c>
      <c r="B24" s="257">
        <v>5</v>
      </c>
      <c r="C24" s="258">
        <v>1.7123287671232876E-2</v>
      </c>
      <c r="D24" s="258"/>
      <c r="E24" s="260" t="s">
        <v>16</v>
      </c>
      <c r="F24" s="259">
        <v>5.285674756841839E-3</v>
      </c>
      <c r="G24" s="181"/>
      <c r="H24" s="252" t="s">
        <v>36</v>
      </c>
      <c r="I24" s="91">
        <v>2.3070803500397773E-2</v>
      </c>
      <c r="J24" s="181"/>
      <c r="K24" s="252" t="s">
        <v>36</v>
      </c>
      <c r="L24" s="91">
        <v>2.4368231046931407E-2</v>
      </c>
      <c r="M24" s="181"/>
      <c r="N24" s="487" t="s">
        <v>190</v>
      </c>
      <c r="O24" s="91">
        <v>2.6845637583892617E-2</v>
      </c>
      <c r="P24" s="181"/>
      <c r="Q24" s="392"/>
    </row>
    <row r="25" spans="1:17" s="261" customFormat="1" ht="15" customHeight="1" outlineLevel="1">
      <c r="A25" s="260" t="s">
        <v>16</v>
      </c>
      <c r="B25" s="263">
        <v>5</v>
      </c>
      <c r="C25" s="259">
        <v>1.7123287671232876E-2</v>
      </c>
      <c r="D25" s="258"/>
      <c r="E25" s="264" t="s">
        <v>17</v>
      </c>
      <c r="F25" s="259">
        <v>3.945828547790701E-3</v>
      </c>
      <c r="G25" s="181"/>
      <c r="H25" s="264" t="s">
        <v>17</v>
      </c>
      <c r="I25" s="259">
        <v>9.5465393794749408E-3</v>
      </c>
      <c r="J25" s="181"/>
      <c r="K25" s="264" t="s">
        <v>17</v>
      </c>
      <c r="L25" s="259">
        <v>9.9277978339350186E-3</v>
      </c>
      <c r="M25" s="181"/>
      <c r="N25" s="264" t="s">
        <v>17</v>
      </c>
      <c r="O25" s="259">
        <v>6.7114093959731542E-3</v>
      </c>
      <c r="P25" s="181"/>
    </row>
    <row r="26" spans="1:17" s="261" customFormat="1" ht="15" customHeight="1" outlineLevel="1">
      <c r="A26" s="252" t="s">
        <v>36</v>
      </c>
      <c r="B26" s="263">
        <v>4</v>
      </c>
      <c r="C26" s="259">
        <v>1.3698630136986301E-2</v>
      </c>
      <c r="D26" s="258"/>
      <c r="E26" s="256" t="s">
        <v>59</v>
      </c>
      <c r="F26" s="258">
        <v>3.6037284159963299E-3</v>
      </c>
      <c r="G26" s="181"/>
      <c r="H26" s="262" t="s">
        <v>77</v>
      </c>
      <c r="I26" s="258">
        <v>6.3643595863166272E-3</v>
      </c>
      <c r="J26" s="181"/>
      <c r="K26" s="262" t="s">
        <v>77</v>
      </c>
      <c r="L26" s="258">
        <v>6.3176895306859202E-3</v>
      </c>
      <c r="M26" s="181"/>
      <c r="N26" s="262" t="s">
        <v>77</v>
      </c>
      <c r="O26" s="258">
        <v>6.7114093959731542E-3</v>
      </c>
      <c r="P26" s="181"/>
    </row>
    <row r="27" spans="1:17" s="261" customFormat="1" ht="15" customHeight="1" outlineLevel="1">
      <c r="A27" s="262" t="s">
        <v>77</v>
      </c>
      <c r="B27" s="263">
        <v>3</v>
      </c>
      <c r="C27" s="259">
        <v>1.0273972602739725E-2</v>
      </c>
      <c r="D27" s="258"/>
      <c r="E27" s="262" t="s">
        <v>77</v>
      </c>
      <c r="F27" s="258">
        <v>1.129628351973297E-3</v>
      </c>
      <c r="G27" s="181"/>
      <c r="H27" s="260" t="s">
        <v>16</v>
      </c>
      <c r="I27" s="258">
        <v>1.1933174224343675E-2</v>
      </c>
      <c r="J27" s="181"/>
      <c r="K27" s="260" t="s">
        <v>16</v>
      </c>
      <c r="L27" s="258">
        <v>1.263537906137184E-2</v>
      </c>
      <c r="M27" s="181"/>
      <c r="N27" s="260" t="s">
        <v>16</v>
      </c>
      <c r="O27" s="258">
        <v>6.7114093959731542E-3</v>
      </c>
      <c r="P27" s="181"/>
    </row>
    <row r="28" spans="1:17" s="82" customFormat="1" ht="15.6" customHeight="1" outlineLevel="1">
      <c r="B28" s="131"/>
      <c r="C28" s="321">
        <f>SUM(C24:C27)</f>
        <v>5.8219178082191778E-2</v>
      </c>
      <c r="D28" s="142"/>
      <c r="E28" s="142"/>
      <c r="F28" s="321">
        <f>SUM(F24:F27)</f>
        <v>1.3964860072602166E-2</v>
      </c>
      <c r="G28" s="181"/>
      <c r="H28" s="142"/>
      <c r="I28" s="321">
        <f>SUM(I24:I27)</f>
        <v>5.0914876690533011E-2</v>
      </c>
      <c r="J28" s="181"/>
      <c r="K28" s="142"/>
      <c r="L28" s="321">
        <f>SUM(L24:L27)</f>
        <v>5.3249097472924188E-2</v>
      </c>
      <c r="M28" s="181"/>
      <c r="N28" s="142"/>
      <c r="O28" s="321">
        <f>SUM(O24:O27)</f>
        <v>4.6979865771812075E-2</v>
      </c>
      <c r="P28" s="181"/>
    </row>
    <row r="29" spans="1:17" s="82" customFormat="1">
      <c r="A29" s="125" t="s">
        <v>176</v>
      </c>
      <c r="C29" s="255"/>
      <c r="G29" s="462"/>
      <c r="I29" s="255"/>
      <c r="J29" s="462"/>
      <c r="L29" s="255"/>
      <c r="M29" s="462"/>
    </row>
    <row r="30" spans="1:17" s="537" customFormat="1" ht="6" customHeight="1"/>
    <row r="31" spans="1:17" s="83" customFormat="1">
      <c r="A31" s="536">
        <v>43281</v>
      </c>
      <c r="B31" s="536"/>
      <c r="C31" s="536"/>
      <c r="D31" s="536"/>
      <c r="E31" s="536"/>
      <c r="F31" s="536"/>
      <c r="G31" s="536"/>
      <c r="H31" s="536"/>
      <c r="I31" s="536"/>
      <c r="J31" s="344"/>
      <c r="K31" s="344"/>
      <c r="L31" s="344"/>
      <c r="M31" s="344"/>
      <c r="N31" s="344"/>
      <c r="O31" s="344"/>
      <c r="P31" s="344"/>
    </row>
    <row r="32" spans="1:17" s="82" customFormat="1" ht="48.6" hidden="1" customHeight="1" outlineLevel="1" thickBot="1">
      <c r="A32" s="84" t="s">
        <v>23</v>
      </c>
      <c r="B32" s="85" t="s">
        <v>146</v>
      </c>
      <c r="C32" s="320" t="s">
        <v>42</v>
      </c>
      <c r="D32" s="191"/>
      <c r="E32" s="84" t="s">
        <v>23</v>
      </c>
      <c r="F32" s="319" t="s">
        <v>43</v>
      </c>
      <c r="G32" s="191"/>
      <c r="H32" s="84" t="s">
        <v>23</v>
      </c>
      <c r="I32" s="316" t="s">
        <v>143</v>
      </c>
      <c r="J32" s="191"/>
      <c r="K32" s="315" t="s">
        <v>23</v>
      </c>
      <c r="L32" s="318" t="s">
        <v>144</v>
      </c>
      <c r="M32" s="191"/>
      <c r="N32" s="315" t="s">
        <v>23</v>
      </c>
      <c r="O32" s="317" t="s">
        <v>145</v>
      </c>
      <c r="P32" s="191"/>
    </row>
    <row r="33" spans="1:17" s="310" customFormat="1" ht="15" hidden="1" customHeight="1" outlineLevel="1">
      <c r="A33" s="306" t="s">
        <v>19</v>
      </c>
      <c r="B33" s="307">
        <v>209</v>
      </c>
      <c r="C33" s="308">
        <v>0.71821305841924399</v>
      </c>
      <c r="D33" s="309"/>
      <c r="E33" s="306" t="s">
        <v>19</v>
      </c>
      <c r="F33" s="308">
        <v>0.81533328306187458</v>
      </c>
      <c r="G33" s="309"/>
      <c r="H33" s="306" t="s">
        <v>19</v>
      </c>
      <c r="I33" s="308">
        <v>0.7264682220434433</v>
      </c>
      <c r="J33" s="309"/>
      <c r="K33" s="306" t="s">
        <v>19</v>
      </c>
      <c r="L33" s="308">
        <v>0.71787709497206709</v>
      </c>
      <c r="M33" s="309"/>
      <c r="N33" s="306" t="s">
        <v>19</v>
      </c>
      <c r="O33" s="308">
        <v>0.78106508875739644</v>
      </c>
      <c r="P33" s="309"/>
      <c r="Q33" s="392"/>
    </row>
    <row r="34" spans="1:17" s="92" customFormat="1" ht="15" hidden="1" customHeight="1" outlineLevel="1">
      <c r="A34" s="89" t="s">
        <v>15</v>
      </c>
      <c r="B34" s="90">
        <v>19</v>
      </c>
      <c r="C34" s="91">
        <v>6.5292096219931275E-2</v>
      </c>
      <c r="D34" s="88"/>
      <c r="E34" s="89" t="s">
        <v>15</v>
      </c>
      <c r="F34" s="91">
        <v>5.9215757736935035E-2</v>
      </c>
      <c r="G34" s="181"/>
      <c r="H34" s="89" t="s">
        <v>15</v>
      </c>
      <c r="I34" s="91">
        <v>7.4014481094127116E-2</v>
      </c>
      <c r="J34" s="181"/>
      <c r="K34" s="89" t="s">
        <v>15</v>
      </c>
      <c r="L34" s="91">
        <v>7.5418994413407825E-2</v>
      </c>
      <c r="M34" s="181"/>
      <c r="N34" s="89" t="s">
        <v>15</v>
      </c>
      <c r="O34" s="91">
        <v>6.5088757396449703E-2</v>
      </c>
      <c r="P34" s="181"/>
      <c r="Q34" s="392"/>
    </row>
    <row r="35" spans="1:17" s="97" customFormat="1" ht="15" hidden="1" customHeight="1" outlineLevel="1">
      <c r="A35" s="93" t="s">
        <v>18</v>
      </c>
      <c r="B35" s="94">
        <v>19</v>
      </c>
      <c r="C35" s="95">
        <v>6.5292096219931275E-2</v>
      </c>
      <c r="D35" s="88"/>
      <c r="E35" s="93" t="s">
        <v>18</v>
      </c>
      <c r="F35" s="95">
        <v>4.6406660121538254E-2</v>
      </c>
      <c r="G35" s="181"/>
      <c r="H35" s="93" t="s">
        <v>18</v>
      </c>
      <c r="I35" s="95">
        <v>5.9533386967015288E-2</v>
      </c>
      <c r="J35" s="181"/>
      <c r="K35" s="93" t="s">
        <v>18</v>
      </c>
      <c r="L35" s="95">
        <v>5.8659217877094973E-2</v>
      </c>
      <c r="M35" s="181"/>
      <c r="N35" s="93" t="s">
        <v>18</v>
      </c>
      <c r="O35" s="95">
        <v>6.5088757396449703E-2</v>
      </c>
      <c r="P35" s="181"/>
      <c r="Q35" s="392"/>
    </row>
    <row r="36" spans="1:17" s="143" customFormat="1" ht="15" hidden="1" customHeight="1" outlineLevel="1">
      <c r="A36" s="254" t="s">
        <v>58</v>
      </c>
      <c r="B36" s="90">
        <v>9</v>
      </c>
      <c r="C36" s="91">
        <v>3.0927835051546393E-2</v>
      </c>
      <c r="D36" s="88"/>
      <c r="E36" s="254" t="s">
        <v>58</v>
      </c>
      <c r="F36" s="91">
        <v>3.1077905135302307E-2</v>
      </c>
      <c r="G36" s="181"/>
      <c r="H36" s="254" t="s">
        <v>58</v>
      </c>
      <c r="I36" s="91">
        <v>4.9879324215607403E-2</v>
      </c>
      <c r="J36" s="181"/>
      <c r="K36" s="254" t="s">
        <v>58</v>
      </c>
      <c r="L36" s="91">
        <v>5.5865921787709494E-2</v>
      </c>
      <c r="M36" s="181"/>
      <c r="N36" s="345" t="s">
        <v>59</v>
      </c>
      <c r="O36" s="184">
        <v>1.7751479289940829E-2</v>
      </c>
      <c r="P36" s="181"/>
      <c r="Q36" s="392"/>
    </row>
    <row r="37" spans="1:17" s="143" customFormat="1" ht="15" hidden="1" customHeight="1" outlineLevel="1">
      <c r="A37" s="141" t="s">
        <v>17</v>
      </c>
      <c r="B37" s="94">
        <v>7</v>
      </c>
      <c r="C37" s="95">
        <v>2.4054982817869417E-2</v>
      </c>
      <c r="D37" s="88"/>
      <c r="E37" s="252" t="s">
        <v>36</v>
      </c>
      <c r="F37" s="91">
        <v>2.7208445941508896E-2</v>
      </c>
      <c r="G37" s="181"/>
      <c r="H37" s="345" t="s">
        <v>59</v>
      </c>
      <c r="I37" s="184">
        <v>2.8962188254223652E-2</v>
      </c>
      <c r="J37" s="181"/>
      <c r="K37" s="345" t="s">
        <v>59</v>
      </c>
      <c r="L37" s="184">
        <v>3.0726256983240222E-2</v>
      </c>
      <c r="M37" s="181"/>
      <c r="N37" s="254" t="s">
        <v>58</v>
      </c>
      <c r="O37" s="91">
        <v>1.1834319526627219E-2</v>
      </c>
      <c r="P37" s="181"/>
      <c r="Q37" s="392"/>
    </row>
    <row r="38" spans="1:17" s="314" customFormat="1" ht="15" hidden="1" customHeight="1" outlineLevel="1" thickBot="1">
      <c r="A38" s="311" t="s">
        <v>73</v>
      </c>
      <c r="B38" s="312">
        <v>28</v>
      </c>
      <c r="C38" s="313">
        <v>9.6219931271477668E-2</v>
      </c>
      <c r="D38" s="309"/>
      <c r="E38" s="311" t="s">
        <v>98</v>
      </c>
      <c r="F38" s="313">
        <v>2.0757948002841031E-2</v>
      </c>
      <c r="G38" s="309"/>
      <c r="H38" s="311" t="s">
        <v>98</v>
      </c>
      <c r="I38" s="313">
        <v>6.114239742558325E-2</v>
      </c>
      <c r="J38" s="309"/>
      <c r="K38" s="311" t="s">
        <v>98</v>
      </c>
      <c r="L38" s="313">
        <v>6.1452513966480327E-2</v>
      </c>
      <c r="M38" s="309"/>
      <c r="N38" s="311" t="s">
        <v>98</v>
      </c>
      <c r="O38" s="313">
        <v>5.9171597633136203E-2</v>
      </c>
      <c r="P38" s="309"/>
      <c r="Q38" s="392"/>
    </row>
    <row r="39" spans="1:17" s="261" customFormat="1" ht="15" hidden="1" customHeight="1" outlineLevel="2">
      <c r="A39" s="256" t="s">
        <v>59</v>
      </c>
      <c r="B39" s="257">
        <v>5</v>
      </c>
      <c r="C39" s="258">
        <v>1.7182130584192441E-2</v>
      </c>
      <c r="D39" s="258"/>
      <c r="E39" s="260" t="s">
        <v>16</v>
      </c>
      <c r="F39" s="259">
        <v>5.1895095378574367E-3</v>
      </c>
      <c r="G39" s="181"/>
      <c r="H39" s="252" t="s">
        <v>36</v>
      </c>
      <c r="I39" s="91">
        <v>2.3330651649235722E-2</v>
      </c>
      <c r="J39" s="181"/>
      <c r="K39" s="252" t="s">
        <v>36</v>
      </c>
      <c r="L39" s="91">
        <v>2.5139664804469275E-2</v>
      </c>
      <c r="M39" s="181"/>
      <c r="N39" s="140" t="s">
        <v>36</v>
      </c>
      <c r="O39" s="91">
        <v>1.1834319526627219E-2</v>
      </c>
      <c r="P39" s="181"/>
      <c r="Q39" s="392"/>
    </row>
    <row r="40" spans="1:17" s="261" customFormat="1" ht="15" hidden="1" customHeight="1" outlineLevel="2">
      <c r="A40" s="265" t="s">
        <v>36</v>
      </c>
      <c r="B40" s="263">
        <v>4</v>
      </c>
      <c r="C40" s="259">
        <v>1.3745704467353952E-2</v>
      </c>
      <c r="D40" s="258"/>
      <c r="E40" s="264" t="s">
        <v>17</v>
      </c>
      <c r="F40" s="259">
        <v>4.2228173601445351E-3</v>
      </c>
      <c r="G40" s="181"/>
      <c r="H40" s="264" t="s">
        <v>17</v>
      </c>
      <c r="I40" s="259">
        <v>9.6540627514078835E-3</v>
      </c>
      <c r="J40" s="181"/>
      <c r="K40" s="264" t="s">
        <v>17</v>
      </c>
      <c r="L40" s="259">
        <v>1.0242085661080074E-2</v>
      </c>
      <c r="M40" s="181"/>
      <c r="N40" s="264" t="s">
        <v>17</v>
      </c>
      <c r="O40" s="259">
        <v>5.9171597633136093E-3</v>
      </c>
      <c r="P40" s="181"/>
    </row>
    <row r="41" spans="1:17" s="261" customFormat="1" ht="15" hidden="1" customHeight="1" outlineLevel="2">
      <c r="A41" s="260" t="s">
        <v>16</v>
      </c>
      <c r="B41" s="263">
        <v>4</v>
      </c>
      <c r="C41" s="259">
        <v>1.3745704467353952E-2</v>
      </c>
      <c r="D41" s="258"/>
      <c r="E41" s="256" t="s">
        <v>59</v>
      </c>
      <c r="F41" s="258">
        <v>3.3989049621685119E-3</v>
      </c>
      <c r="G41" s="181"/>
      <c r="H41" s="262" t="s">
        <v>77</v>
      </c>
      <c r="I41" s="258">
        <v>8.0450522928399038E-3</v>
      </c>
      <c r="J41" s="181"/>
      <c r="K41" s="262" t="s">
        <v>77</v>
      </c>
      <c r="L41" s="258">
        <v>8.3798882681564244E-3</v>
      </c>
      <c r="M41" s="181"/>
      <c r="N41" s="262" t="s">
        <v>77</v>
      </c>
      <c r="O41" s="258">
        <v>5.9171597633136093E-3</v>
      </c>
      <c r="P41" s="181"/>
    </row>
    <row r="42" spans="1:17" s="261" customFormat="1" ht="15" hidden="1" customHeight="1" outlineLevel="2">
      <c r="A42" s="262" t="s">
        <v>77</v>
      </c>
      <c r="B42" s="263">
        <v>3</v>
      </c>
      <c r="C42" s="259">
        <v>1.0309278350515464E-2</v>
      </c>
      <c r="D42" s="258"/>
      <c r="E42" s="262" t="s">
        <v>77</v>
      </c>
      <c r="F42" s="258">
        <v>1.6542641561549936E-3</v>
      </c>
      <c r="G42" s="181"/>
      <c r="H42" s="260" t="s">
        <v>16</v>
      </c>
      <c r="I42" s="258">
        <v>8.0450522928399038E-3</v>
      </c>
      <c r="J42" s="181"/>
      <c r="K42" s="260" t="s">
        <v>16</v>
      </c>
      <c r="L42" s="258">
        <v>8.3798882681564244E-3</v>
      </c>
      <c r="M42" s="181"/>
      <c r="N42" s="260" t="s">
        <v>16</v>
      </c>
      <c r="O42" s="258">
        <v>5.9171597633136093E-3</v>
      </c>
      <c r="P42" s="181"/>
    </row>
    <row r="43" spans="1:17" s="82" customFormat="1" ht="15.6" hidden="1" customHeight="1" outlineLevel="2">
      <c r="B43" s="346"/>
      <c r="C43" s="321">
        <f>SUM(C39:C42)</f>
        <v>5.4982817869415807E-2</v>
      </c>
      <c r="D43" s="142"/>
      <c r="E43" s="142"/>
      <c r="F43" s="321">
        <f>SUM(F39:F42)</f>
        <v>1.4465496016325477E-2</v>
      </c>
      <c r="H43" s="142"/>
      <c r="I43" s="321">
        <f>SUM(I39:I42)</f>
        <v>4.9074818986323411E-2</v>
      </c>
      <c r="J43" s="142"/>
      <c r="K43" s="142"/>
      <c r="L43" s="321">
        <f>SUM(L39:L42)</f>
        <v>5.2141527001862198E-2</v>
      </c>
      <c r="M43" s="142"/>
      <c r="N43" s="142"/>
      <c r="O43" s="321">
        <f>SUM(O39:O42)</f>
        <v>2.9585798816568046E-2</v>
      </c>
      <c r="P43" s="142"/>
    </row>
    <row r="44" spans="1:17" s="82" customFormat="1" ht="13.2" hidden="1" customHeight="1" outlineLevel="1">
      <c r="A44" s="125" t="s">
        <v>176</v>
      </c>
      <c r="C44" s="255"/>
      <c r="E44" s="124"/>
      <c r="F44" s="96"/>
      <c r="I44" s="255"/>
    </row>
    <row r="45" spans="1:17" s="537" customFormat="1" collapsed="1"/>
    <row r="46" spans="1:17" s="82" customFormat="1">
      <c r="A46" s="535">
        <v>43008</v>
      </c>
      <c r="B46" s="535"/>
      <c r="C46" s="535"/>
      <c r="D46" s="535"/>
      <c r="E46" s="535"/>
      <c r="F46" s="535"/>
      <c r="G46" s="535"/>
      <c r="H46" s="535"/>
      <c r="I46" s="535"/>
    </row>
    <row r="47" spans="1:17" s="82" customFormat="1" ht="40.200000000000003" hidden="1" outlineLevel="1" thickBot="1">
      <c r="A47" s="84" t="s">
        <v>23</v>
      </c>
      <c r="B47" s="85" t="s">
        <v>14</v>
      </c>
      <c r="C47" s="86" t="s">
        <v>42</v>
      </c>
      <c r="D47" s="191"/>
      <c r="E47" s="84" t="s">
        <v>23</v>
      </c>
      <c r="F47" s="86" t="s">
        <v>175</v>
      </c>
      <c r="G47" s="191"/>
      <c r="H47" s="84" t="s">
        <v>23</v>
      </c>
      <c r="I47" s="86" t="s">
        <v>43</v>
      </c>
      <c r="J47" s="87"/>
    </row>
    <row r="48" spans="1:17" s="347" customFormat="1" ht="15.6" hidden="1" customHeight="1" outlineLevel="1">
      <c r="A48" s="483" t="s">
        <v>19</v>
      </c>
      <c r="B48" s="484">
        <v>218</v>
      </c>
      <c r="C48" s="485">
        <v>0.72666666666666668</v>
      </c>
      <c r="D48" s="181"/>
      <c r="E48" s="483" t="s">
        <v>19</v>
      </c>
      <c r="F48" s="485">
        <v>0.72916666666666663</v>
      </c>
      <c r="G48" s="181"/>
      <c r="H48" s="483" t="s">
        <v>19</v>
      </c>
      <c r="I48" s="485">
        <v>0.80374041738435786</v>
      </c>
      <c r="J48" s="309"/>
    </row>
    <row r="49" spans="1:10" s="82" customFormat="1" ht="15.6" hidden="1" customHeight="1" outlineLevel="1">
      <c r="A49" s="182" t="s">
        <v>15</v>
      </c>
      <c r="B49" s="183">
        <v>19</v>
      </c>
      <c r="C49" s="184">
        <v>6.3333333333333339E-2</v>
      </c>
      <c r="D49" s="181"/>
      <c r="E49" s="182" t="s">
        <v>15</v>
      </c>
      <c r="F49" s="184">
        <v>7.6666666666666661E-2</v>
      </c>
      <c r="G49" s="181"/>
      <c r="H49" s="182" t="s">
        <v>15</v>
      </c>
      <c r="I49" s="184">
        <v>7.6791798306259651E-2</v>
      </c>
      <c r="J49" s="181"/>
    </row>
    <row r="50" spans="1:10" s="82" customFormat="1" ht="15.6" hidden="1" customHeight="1" outlineLevel="1">
      <c r="A50" s="182" t="s">
        <v>18</v>
      </c>
      <c r="B50" s="183">
        <v>19</v>
      </c>
      <c r="C50" s="184">
        <v>6.3333333333333339E-2</v>
      </c>
      <c r="D50" s="181"/>
      <c r="E50" s="182" t="s">
        <v>18</v>
      </c>
      <c r="F50" s="184">
        <v>5.9166666666666666E-2</v>
      </c>
      <c r="G50" s="181"/>
      <c r="H50" s="182" t="s">
        <v>18</v>
      </c>
      <c r="I50" s="184">
        <v>4.4654962735543216E-2</v>
      </c>
      <c r="J50" s="181"/>
    </row>
    <row r="51" spans="1:10" ht="15.6" hidden="1" customHeight="1" outlineLevel="1">
      <c r="A51" s="391" t="s">
        <v>58</v>
      </c>
      <c r="B51" s="183">
        <v>9</v>
      </c>
      <c r="C51" s="184">
        <v>0.03</v>
      </c>
      <c r="D51" s="181"/>
      <c r="E51" s="391" t="s">
        <v>58</v>
      </c>
      <c r="F51" s="184">
        <v>4.2500000000000003E-2</v>
      </c>
      <c r="G51" s="181"/>
      <c r="H51" s="252" t="s">
        <v>36</v>
      </c>
      <c r="I51" s="184">
        <v>2.9488809982310835E-2</v>
      </c>
      <c r="J51" s="181"/>
    </row>
    <row r="52" spans="1:10" ht="15.6" hidden="1" customHeight="1" outlineLevel="1">
      <c r="A52" s="253" t="s">
        <v>17</v>
      </c>
      <c r="B52" s="183">
        <v>8</v>
      </c>
      <c r="C52" s="184">
        <v>2.6666666666666668E-2</v>
      </c>
      <c r="D52" s="181"/>
      <c r="E52" s="252" t="s">
        <v>36</v>
      </c>
      <c r="F52" s="184">
        <v>2.4166666666666666E-2</v>
      </c>
      <c r="G52" s="181"/>
      <c r="H52" s="391" t="s">
        <v>58</v>
      </c>
      <c r="I52" s="184">
        <v>2.4145716567404735E-2</v>
      </c>
      <c r="J52" s="181"/>
    </row>
    <row r="53" spans="1:10" s="347" customFormat="1" ht="15.6" hidden="1" customHeight="1" outlineLevel="1" thickBot="1">
      <c r="A53" s="311" t="s">
        <v>73</v>
      </c>
      <c r="B53" s="312">
        <v>27</v>
      </c>
      <c r="C53" s="313">
        <v>0.09</v>
      </c>
      <c r="D53" s="309"/>
      <c r="E53" s="311" t="s">
        <v>98</v>
      </c>
      <c r="F53" s="313">
        <v>6.8333333333333357E-2</v>
      </c>
      <c r="G53" s="309"/>
      <c r="H53" s="311" t="s">
        <v>98</v>
      </c>
      <c r="I53" s="313">
        <v>2.1178295024123717E-2</v>
      </c>
      <c r="J53" s="309"/>
    </row>
    <row r="54" spans="1:10" s="142" customFormat="1" ht="15.6" hidden="1" customHeight="1" outlineLevel="2">
      <c r="A54" s="256" t="s">
        <v>59</v>
      </c>
      <c r="B54" s="257">
        <v>5</v>
      </c>
      <c r="C54" s="258">
        <v>1.6666666666666666E-2</v>
      </c>
      <c r="D54" s="258"/>
      <c r="E54" s="256" t="s">
        <v>59</v>
      </c>
      <c r="F54" s="259">
        <v>2.6666666666666668E-2</v>
      </c>
      <c r="G54" s="258"/>
      <c r="H54" s="260" t="s">
        <v>16</v>
      </c>
      <c r="I54" s="259">
        <v>5.9880258001771217E-3</v>
      </c>
      <c r="J54" s="258"/>
    </row>
    <row r="55" spans="1:10" s="142" customFormat="1" ht="15.6" hidden="1" customHeight="1" outlineLevel="2">
      <c r="A55" s="265" t="s">
        <v>36</v>
      </c>
      <c r="B55" s="263">
        <v>4</v>
      </c>
      <c r="C55" s="259">
        <v>1.3333333333333334E-2</v>
      </c>
      <c r="D55" s="258"/>
      <c r="E55" s="264" t="s">
        <v>17</v>
      </c>
      <c r="F55" s="259">
        <v>1.0833333333333334E-2</v>
      </c>
      <c r="G55" s="258"/>
      <c r="H55" s="264" t="s">
        <v>17</v>
      </c>
      <c r="I55" s="259">
        <v>4.2776443719072512E-3</v>
      </c>
      <c r="J55" s="258"/>
    </row>
    <row r="56" spans="1:10" s="142" customFormat="1" ht="15.6" hidden="1" customHeight="1" outlineLevel="2">
      <c r="A56" s="260" t="s">
        <v>16</v>
      </c>
      <c r="B56" s="257">
        <v>4</v>
      </c>
      <c r="C56" s="258">
        <v>1.3333333333333334E-2</v>
      </c>
      <c r="D56" s="258"/>
      <c r="E56" s="262" t="s">
        <v>77</v>
      </c>
      <c r="F56" s="258">
        <v>0.01</v>
      </c>
      <c r="G56" s="258"/>
      <c r="H56" s="256" t="s">
        <v>59</v>
      </c>
      <c r="I56" s="258">
        <v>3.191575156036667E-3</v>
      </c>
      <c r="J56" s="258"/>
    </row>
    <row r="57" spans="1:10" s="142" customFormat="1" ht="15.6" hidden="1" customHeight="1" outlineLevel="2">
      <c r="A57" s="262" t="s">
        <v>77</v>
      </c>
      <c r="B57" s="263">
        <v>3</v>
      </c>
      <c r="C57" s="259">
        <v>0.01</v>
      </c>
      <c r="D57" s="258"/>
      <c r="E57" s="260" t="s">
        <v>16</v>
      </c>
      <c r="F57" s="258">
        <v>8.3333333333333332E-3</v>
      </c>
      <c r="G57" s="258"/>
      <c r="H57" s="262" t="s">
        <v>77</v>
      </c>
      <c r="I57" s="258">
        <v>1.8130051712062136E-3</v>
      </c>
      <c r="J57" s="258"/>
    </row>
    <row r="58" spans="1:10" s="82" customFormat="1" ht="15.6" hidden="1" customHeight="1" outlineLevel="2">
      <c r="B58" s="346"/>
      <c r="C58" s="486">
        <f>SUM(C54:C57)</f>
        <v>5.3333333333333337E-2</v>
      </c>
      <c r="D58" s="142"/>
      <c r="E58" s="142"/>
      <c r="F58" s="486">
        <f>SUM(F54:F57)</f>
        <v>5.5833333333333339E-2</v>
      </c>
      <c r="G58" s="142"/>
      <c r="H58" s="142"/>
      <c r="I58" s="486">
        <f>SUM(I54:I57)</f>
        <v>1.5270250499327252E-2</v>
      </c>
      <c r="J58" s="142"/>
    </row>
    <row r="59" spans="1:10" hidden="1" outlineLevel="1">
      <c r="A59" s="125" t="s">
        <v>176</v>
      </c>
      <c r="B59" s="82"/>
      <c r="C59" s="82"/>
      <c r="D59" s="82"/>
      <c r="E59" s="185"/>
      <c r="F59" s="181"/>
      <c r="G59" s="82"/>
      <c r="H59" s="82"/>
      <c r="I59" s="82"/>
    </row>
    <row r="60" spans="1:10" collapsed="1"/>
  </sheetData>
  <mergeCells count="6">
    <mergeCell ref="A1:XFD1"/>
    <mergeCell ref="A46:I46"/>
    <mergeCell ref="A16:I16"/>
    <mergeCell ref="A30:XFD30"/>
    <mergeCell ref="A31:I31"/>
    <mergeCell ref="A45:XFD45"/>
  </mergeCells>
  <phoneticPr fontId="0" type="noConversion"/>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80"/>
  <sheetViews>
    <sheetView zoomScale="70" zoomScaleNormal="70" workbookViewId="0">
      <selection sqref="A1:XFD1"/>
    </sheetView>
  </sheetViews>
  <sheetFormatPr defaultColWidth="9.109375" defaultRowHeight="13.2" outlineLevelRow="1"/>
  <cols>
    <col min="1" max="1" width="31.77734375" style="12" customWidth="1"/>
    <col min="2" max="5" width="15.21875" style="12" customWidth="1"/>
    <col min="6" max="7" width="13.88671875" style="12" customWidth="1"/>
    <col min="8" max="8" width="14.21875" style="12" customWidth="1"/>
    <col min="9" max="13" width="12.109375" style="12" customWidth="1"/>
    <col min="14" max="14" width="12.6640625" style="12" bestFit="1" customWidth="1"/>
    <col min="15" max="16" width="9.109375" style="12"/>
    <col min="17" max="17" width="12.109375" style="12" bestFit="1" customWidth="1"/>
    <col min="18" max="18" width="11.5546875" style="12" bestFit="1" customWidth="1"/>
    <col min="19" max="19" width="11.6640625" style="12" bestFit="1" customWidth="1"/>
    <col min="20" max="21" width="11.5546875" style="12" bestFit="1" customWidth="1"/>
    <col min="22" max="16384" width="9.109375" style="12"/>
  </cols>
  <sheetData>
    <row r="1" spans="1:37" s="541" customFormat="1" ht="24.6" customHeight="1">
      <c r="A1" s="541" t="s">
        <v>74</v>
      </c>
    </row>
    <row r="2" spans="1:37" ht="16.2" outlineLevel="1" thickBot="1">
      <c r="C2" s="439"/>
      <c r="E2" s="303" t="s">
        <v>29</v>
      </c>
      <c r="F2" s="190"/>
      <c r="G2" s="190"/>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ht="44.4" customHeight="1" outlineLevel="1" thickBot="1">
      <c r="A3" s="15" t="s">
        <v>5</v>
      </c>
      <c r="B3" s="302">
        <v>43008</v>
      </c>
      <c r="C3" s="446">
        <v>43100</v>
      </c>
      <c r="D3" s="302">
        <v>43281</v>
      </c>
      <c r="E3" s="154" t="s">
        <v>188</v>
      </c>
      <c r="F3" s="107" t="s">
        <v>191</v>
      </c>
      <c r="G3" s="107" t="s">
        <v>173</v>
      </c>
      <c r="H3" s="107" t="s">
        <v>166</v>
      </c>
      <c r="I3" s="11"/>
      <c r="J3" s="11"/>
      <c r="K3" s="11"/>
      <c r="L3" s="11"/>
      <c r="M3" s="11"/>
      <c r="N3" s="11"/>
      <c r="O3" s="11"/>
      <c r="P3" s="11"/>
      <c r="Q3" s="11"/>
      <c r="R3" s="11"/>
      <c r="S3" s="11"/>
      <c r="T3" s="11"/>
      <c r="U3" s="11"/>
      <c r="V3" s="11"/>
      <c r="W3" s="11"/>
      <c r="X3" s="11"/>
      <c r="Y3" s="11"/>
      <c r="Z3" s="11"/>
      <c r="AA3" s="11"/>
      <c r="AB3" s="11"/>
      <c r="AC3" s="11"/>
      <c r="AD3" s="11"/>
      <c r="AE3" s="11"/>
      <c r="AF3" s="11"/>
    </row>
    <row r="4" spans="1:37" ht="18.75" customHeight="1" outlineLevel="1">
      <c r="A4" s="189" t="s">
        <v>9</v>
      </c>
      <c r="B4" s="169">
        <v>71.88990309990001</v>
      </c>
      <c r="C4" s="448">
        <v>75.121017229900019</v>
      </c>
      <c r="D4" s="213">
        <v>84.079655589999973</v>
      </c>
      <c r="E4" s="213">
        <v>87.816291689900027</v>
      </c>
      <c r="F4" s="214">
        <v>4.4441619957640066E-2</v>
      </c>
      <c r="G4" s="214">
        <v>0.16899763778687182</v>
      </c>
      <c r="H4" s="214">
        <v>0.22153860143431148</v>
      </c>
      <c r="I4" s="11"/>
      <c r="J4" s="11"/>
      <c r="K4" s="11"/>
      <c r="L4" s="11"/>
      <c r="M4" s="11"/>
      <c r="N4" s="11"/>
      <c r="O4" s="11"/>
      <c r="P4" s="11"/>
      <c r="Q4" s="11"/>
      <c r="R4" s="11"/>
      <c r="S4" s="11"/>
      <c r="T4" s="11"/>
      <c r="U4" s="11"/>
      <c r="V4" s="11"/>
      <c r="W4" s="11"/>
      <c r="X4" s="11"/>
      <c r="Y4" s="11"/>
      <c r="Z4" s="11"/>
      <c r="AA4" s="11"/>
      <c r="AB4" s="11"/>
      <c r="AC4" s="11"/>
      <c r="AD4" s="11"/>
      <c r="AE4" s="11"/>
      <c r="AF4" s="11"/>
    </row>
    <row r="5" spans="1:37" ht="18.75" customHeight="1" outlineLevel="1">
      <c r="A5" s="17" t="s">
        <v>2</v>
      </c>
      <c r="B5" s="170">
        <v>79.092202435600001</v>
      </c>
      <c r="C5" s="449">
        <v>82.119213369700006</v>
      </c>
      <c r="D5" s="215">
        <v>81.321150381199999</v>
      </c>
      <c r="E5" s="215">
        <v>85.43299456470001</v>
      </c>
      <c r="F5" s="216">
        <v>5.0563035129549627E-2</v>
      </c>
      <c r="G5" s="216">
        <v>4.0353299295274425E-2</v>
      </c>
      <c r="H5" s="216">
        <v>8.0169623981111604E-2</v>
      </c>
      <c r="I5" s="11"/>
      <c r="J5" s="11"/>
      <c r="K5" s="11"/>
      <c r="L5" s="11"/>
      <c r="M5" s="11"/>
      <c r="N5" s="11"/>
      <c r="O5" s="11"/>
      <c r="P5" s="11"/>
      <c r="Q5" s="11"/>
      <c r="R5" s="11"/>
      <c r="S5" s="11"/>
      <c r="T5" s="11"/>
      <c r="U5" s="11"/>
      <c r="V5" s="11"/>
      <c r="W5" s="11"/>
      <c r="X5" s="11"/>
      <c r="Y5" s="11"/>
      <c r="Z5" s="11"/>
      <c r="AA5" s="11"/>
      <c r="AB5" s="11"/>
      <c r="AC5" s="11"/>
      <c r="AD5" s="11"/>
      <c r="AE5" s="11"/>
      <c r="AF5" s="11"/>
    </row>
    <row r="6" spans="1:37" ht="18.75" customHeight="1" outlineLevel="1">
      <c r="A6" s="130" t="s">
        <v>86</v>
      </c>
      <c r="B6" s="170">
        <v>8056.6210538603</v>
      </c>
      <c r="C6" s="449">
        <v>8364.2794763825023</v>
      </c>
      <c r="D6" s="215">
        <v>8187.2837815801004</v>
      </c>
      <c r="E6" s="215">
        <v>9765.6657577820988</v>
      </c>
      <c r="F6" s="217">
        <v>0.19278456913305853</v>
      </c>
      <c r="G6" s="217">
        <v>0.16754417225734386</v>
      </c>
      <c r="H6" s="217">
        <v>0.21212921552304076</v>
      </c>
      <c r="I6" s="11"/>
      <c r="J6" s="11"/>
      <c r="K6" s="11"/>
      <c r="L6" s="11"/>
      <c r="M6" s="11"/>
      <c r="N6" s="11"/>
      <c r="O6" s="11"/>
      <c r="P6" s="11"/>
      <c r="Q6" s="11"/>
      <c r="R6" s="11"/>
      <c r="S6" s="11"/>
      <c r="T6" s="11"/>
      <c r="U6" s="11"/>
      <c r="V6" s="11"/>
      <c r="W6" s="11"/>
      <c r="X6" s="11"/>
      <c r="Y6" s="11"/>
      <c r="Z6" s="11"/>
      <c r="AA6" s="11"/>
      <c r="AB6" s="11"/>
      <c r="AC6" s="11"/>
      <c r="AD6" s="11"/>
      <c r="AE6" s="11"/>
      <c r="AF6" s="11"/>
    </row>
    <row r="7" spans="1:37" ht="18.75" customHeight="1" outlineLevel="1">
      <c r="A7" s="145" t="s">
        <v>87</v>
      </c>
      <c r="B7" s="170">
        <v>2530.4535866967999</v>
      </c>
      <c r="C7" s="449">
        <v>2716.1664997922007</v>
      </c>
      <c r="D7" s="215">
        <v>2841.4280654899007</v>
      </c>
      <c r="E7" s="215">
        <v>3433.8752658918997</v>
      </c>
      <c r="F7" s="216">
        <v>0.20850332535159688</v>
      </c>
      <c r="G7" s="216">
        <v>0.26423592447466193</v>
      </c>
      <c r="H7" s="216">
        <v>0.35701966001060192</v>
      </c>
      <c r="I7" s="11"/>
      <c r="J7" s="11"/>
      <c r="K7" s="11"/>
      <c r="L7" s="11"/>
      <c r="M7" s="11"/>
      <c r="N7" s="11"/>
      <c r="O7" s="11"/>
      <c r="P7" s="11"/>
      <c r="Q7" s="11"/>
      <c r="R7" s="11"/>
      <c r="S7" s="11"/>
      <c r="T7" s="11"/>
      <c r="U7" s="11"/>
      <c r="V7" s="11"/>
      <c r="W7" s="11"/>
      <c r="X7" s="11"/>
      <c r="Y7" s="11"/>
      <c r="Z7" s="11"/>
      <c r="AA7" s="11"/>
      <c r="AB7" s="11"/>
      <c r="AC7" s="11"/>
      <c r="AD7" s="11"/>
      <c r="AE7" s="11"/>
      <c r="AF7" s="11"/>
    </row>
    <row r="8" spans="1:37" ht="18.75" customHeight="1" outlineLevel="1">
      <c r="A8" s="145" t="s">
        <v>88</v>
      </c>
      <c r="B8" s="170">
        <v>5526.167467163501</v>
      </c>
      <c r="C8" s="449">
        <v>5648.1129765903015</v>
      </c>
      <c r="D8" s="215">
        <v>5345.8557160901992</v>
      </c>
      <c r="E8" s="215">
        <v>6331.7904918901995</v>
      </c>
      <c r="F8" s="216">
        <v>0.18442973925249961</v>
      </c>
      <c r="G8" s="216">
        <v>0.12104529745306647</v>
      </c>
      <c r="H8" s="216">
        <v>0.14578331719292126</v>
      </c>
      <c r="I8" s="11"/>
      <c r="J8" s="11"/>
      <c r="K8" s="11"/>
      <c r="L8" s="11"/>
      <c r="M8" s="11"/>
      <c r="N8" s="11"/>
      <c r="O8" s="11"/>
      <c r="P8" s="11"/>
      <c r="Q8" s="11"/>
      <c r="R8" s="11"/>
      <c r="S8" s="11"/>
      <c r="T8" s="11"/>
      <c r="U8" s="11"/>
      <c r="V8" s="11"/>
      <c r="W8" s="11"/>
      <c r="X8" s="11"/>
      <c r="Y8" s="11"/>
      <c r="Z8" s="11"/>
      <c r="AA8" s="11"/>
      <c r="AB8" s="11"/>
      <c r="AC8" s="11"/>
      <c r="AD8" s="11"/>
      <c r="AE8" s="11"/>
      <c r="AF8" s="11"/>
    </row>
    <row r="9" spans="1:37" ht="18.75" customHeight="1" outlineLevel="1">
      <c r="A9" s="144" t="s">
        <v>51</v>
      </c>
      <c r="B9" s="171">
        <v>8207.6031593957996</v>
      </c>
      <c r="C9" s="453">
        <v>8521.5197069821006</v>
      </c>
      <c r="D9" s="218">
        <v>8352.6845875513009</v>
      </c>
      <c r="E9" s="218">
        <v>9938.9150440366993</v>
      </c>
      <c r="F9" s="219">
        <v>0.18990666292481451</v>
      </c>
      <c r="G9" s="219">
        <v>0.16633128664752794</v>
      </c>
      <c r="H9" s="219">
        <v>0.21094000904014831</v>
      </c>
      <c r="I9" s="11"/>
      <c r="J9" s="11"/>
      <c r="K9" s="11"/>
      <c r="L9" s="11"/>
      <c r="M9" s="11"/>
      <c r="N9" s="11"/>
      <c r="O9" s="11"/>
      <c r="P9" s="11"/>
      <c r="Q9" s="11"/>
      <c r="R9" s="11"/>
      <c r="S9" s="11"/>
      <c r="T9" s="11"/>
      <c r="U9" s="11"/>
      <c r="V9" s="11"/>
      <c r="W9" s="11"/>
      <c r="X9" s="11"/>
      <c r="Y9" s="11"/>
      <c r="Z9" s="11"/>
      <c r="AA9" s="11"/>
      <c r="AB9" s="11"/>
      <c r="AC9" s="11"/>
      <c r="AD9" s="11"/>
      <c r="AE9" s="11"/>
      <c r="AF9" s="11"/>
    </row>
    <row r="10" spans="1:37" ht="18.75" customHeight="1" outlineLevel="1">
      <c r="A10" s="17" t="s">
        <v>27</v>
      </c>
      <c r="B10" s="170">
        <v>252862.41689739499</v>
      </c>
      <c r="C10" s="449">
        <v>267000.79139761999</v>
      </c>
      <c r="D10" s="215">
        <v>272052.33362176904</v>
      </c>
      <c r="E10" s="215">
        <v>283620.68278511101</v>
      </c>
      <c r="F10" s="220">
        <v>4.2522513993301425E-2</v>
      </c>
      <c r="G10" s="220">
        <v>6.2246599721648588E-2</v>
      </c>
      <c r="H10" s="216">
        <v>0.12164032229509592</v>
      </c>
      <c r="I10" s="11"/>
      <c r="J10" s="11"/>
      <c r="K10" s="11"/>
      <c r="L10" s="11"/>
      <c r="M10" s="11"/>
      <c r="N10" s="11"/>
      <c r="O10" s="11"/>
      <c r="P10" s="11"/>
      <c r="Q10" s="11"/>
      <c r="R10" s="11"/>
      <c r="S10" s="11"/>
      <c r="T10" s="11"/>
      <c r="U10" s="11"/>
      <c r="V10" s="11"/>
      <c r="W10" s="11"/>
      <c r="X10" s="11"/>
      <c r="Y10" s="11"/>
      <c r="Z10" s="11"/>
      <c r="AA10" s="11"/>
      <c r="AB10" s="11"/>
      <c r="AC10" s="11"/>
      <c r="AD10" s="11"/>
      <c r="AE10" s="11"/>
      <c r="AF10" s="11"/>
    </row>
    <row r="11" spans="1:37" ht="18.75" customHeight="1" outlineLevel="1" thickBot="1">
      <c r="A11" s="18" t="s">
        <v>28</v>
      </c>
      <c r="B11" s="172">
        <v>261070.02005679079</v>
      </c>
      <c r="C11" s="450">
        <v>275522.31110460212</v>
      </c>
      <c r="D11" s="221">
        <v>280405.01820932032</v>
      </c>
      <c r="E11" s="221">
        <v>293559.59782914771</v>
      </c>
      <c r="F11" s="222">
        <v>4.6912782459576308E-2</v>
      </c>
      <c r="G11" s="222">
        <v>6.5465793504097425E-2</v>
      </c>
      <c r="H11" s="223">
        <v>0.12444775453454771</v>
      </c>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7" ht="36.6" customHeight="1" outlineLevel="1">
      <c r="A12" s="545" t="s">
        <v>213</v>
      </c>
      <c r="B12" s="545"/>
      <c r="C12" s="545"/>
      <c r="D12" s="545"/>
      <c r="E12" s="545"/>
      <c r="F12" s="545"/>
      <c r="G12" s="545"/>
      <c r="H12" s="545"/>
      <c r="I12" s="11"/>
      <c r="J12" s="11"/>
      <c r="K12" s="11"/>
      <c r="L12" s="11"/>
      <c r="M12" s="11"/>
      <c r="N12" s="11"/>
      <c r="O12" s="11"/>
      <c r="P12" s="11"/>
      <c r="Q12" s="11"/>
      <c r="R12" s="11"/>
      <c r="S12" s="11"/>
      <c r="T12" s="11"/>
      <c r="U12" s="11"/>
      <c r="V12" s="11"/>
      <c r="W12" s="11"/>
      <c r="X12" s="11"/>
      <c r="Y12" s="11"/>
      <c r="Z12" s="11"/>
      <c r="AA12" s="11"/>
    </row>
    <row r="13" spans="1:37" ht="16.5" customHeight="1" outlineLevel="1">
      <c r="A13" s="127"/>
      <c r="B13" s="237"/>
      <c r="C13" s="237"/>
      <c r="D13" s="237"/>
      <c r="E13" s="348"/>
      <c r="F13" s="27"/>
      <c r="G13" s="27"/>
      <c r="H13" s="27"/>
      <c r="I13" s="11"/>
      <c r="J13" s="11"/>
      <c r="K13" s="11"/>
      <c r="L13" s="11"/>
      <c r="M13" s="11"/>
      <c r="N13" s="11"/>
      <c r="O13" s="11"/>
      <c r="P13" s="11"/>
      <c r="Q13" s="11"/>
      <c r="R13" s="11"/>
      <c r="S13" s="11"/>
      <c r="T13" s="11"/>
      <c r="U13" s="11"/>
      <c r="V13" s="11"/>
      <c r="W13" s="11"/>
      <c r="X13" s="11"/>
      <c r="Y13" s="11"/>
      <c r="Z13" s="11"/>
      <c r="AA13" s="11"/>
      <c r="AB13" s="11"/>
    </row>
    <row r="14" spans="1:37" s="542" customFormat="1" ht="18.75" customHeight="1">
      <c r="A14" s="542" t="s">
        <v>30</v>
      </c>
    </row>
    <row r="15" spans="1:37" ht="18.75" hidden="1" customHeight="1" outlineLevel="1" thickBot="1">
      <c r="A15" s="15" t="s">
        <v>5</v>
      </c>
      <c r="B15" s="302">
        <v>43008</v>
      </c>
      <c r="C15" s="446">
        <v>43100</v>
      </c>
      <c r="D15" s="302">
        <v>43281</v>
      </c>
      <c r="E15" s="302">
        <v>43373</v>
      </c>
      <c r="H15" s="11"/>
      <c r="I15" s="11"/>
      <c r="J15" s="11"/>
      <c r="K15" s="11"/>
      <c r="L15" s="11"/>
      <c r="M15" s="11"/>
      <c r="N15" s="11"/>
      <c r="O15" s="11"/>
      <c r="P15" s="11"/>
      <c r="Q15" s="11"/>
      <c r="R15" s="11"/>
      <c r="S15" s="11"/>
      <c r="T15" s="11"/>
      <c r="U15" s="11"/>
      <c r="V15" s="11"/>
      <c r="W15" s="11"/>
      <c r="X15" s="11"/>
      <c r="Y15" s="11"/>
      <c r="Z15" s="11"/>
      <c r="AA15" s="11"/>
      <c r="AB15" s="11"/>
      <c r="AC15" s="11"/>
      <c r="AD15" s="11"/>
      <c r="AE15" s="11"/>
    </row>
    <row r="16" spans="1:37" ht="18.600000000000001" hidden="1" customHeight="1" outlineLevel="1">
      <c r="A16" s="16" t="s">
        <v>9</v>
      </c>
      <c r="B16" s="173">
        <v>8.7589399370025297E-3</v>
      </c>
      <c r="C16" s="457">
        <v>8.8154483957068909E-3</v>
      </c>
      <c r="D16" s="173">
        <v>1.0066183477742097E-2</v>
      </c>
      <c r="E16" s="187">
        <v>8.8356014012404074E-3</v>
      </c>
      <c r="H16" s="11"/>
      <c r="I16" s="11"/>
      <c r="J16" s="11"/>
      <c r="K16" s="11"/>
      <c r="L16" s="11"/>
      <c r="M16" s="11"/>
      <c r="N16" s="11"/>
      <c r="O16" s="11"/>
      <c r="P16" s="11"/>
      <c r="Q16" s="11"/>
      <c r="R16" s="11"/>
      <c r="S16" s="11"/>
      <c r="T16" s="11"/>
      <c r="U16" s="11"/>
      <c r="V16" s="11"/>
      <c r="W16" s="11"/>
      <c r="X16" s="11"/>
      <c r="Y16" s="11"/>
      <c r="Z16" s="11"/>
      <c r="AA16" s="11"/>
      <c r="AB16" s="11"/>
      <c r="AC16" s="11"/>
      <c r="AD16" s="11"/>
      <c r="AE16" s="11"/>
    </row>
    <row r="17" spans="1:36" ht="18.600000000000001" hidden="1" customHeight="1" outlineLevel="1">
      <c r="A17" s="17" t="s">
        <v>2</v>
      </c>
      <c r="B17" s="187">
        <v>9.6364554790953558E-3</v>
      </c>
      <c r="C17" s="455">
        <v>9.636686435450674E-3</v>
      </c>
      <c r="D17" s="187">
        <v>9.7359297515435522E-3</v>
      </c>
      <c r="E17" s="187">
        <v>8.5958069050966878E-3</v>
      </c>
      <c r="F17" s="136"/>
      <c r="G17"/>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36" ht="18.600000000000001" hidden="1" customHeight="1" outlineLevel="1">
      <c r="A18" s="130" t="s">
        <v>86</v>
      </c>
      <c r="B18" s="187">
        <v>0.9816046045839022</v>
      </c>
      <c r="C18" s="455">
        <v>0.98154786516884263</v>
      </c>
      <c r="D18" s="187">
        <v>0.98019788677071429</v>
      </c>
      <c r="E18" s="187">
        <v>0.98256859169366284</v>
      </c>
      <c r="F18" s="137"/>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36" ht="18.600000000000001" hidden="1" customHeight="1" outlineLevel="1">
      <c r="A19" s="146" t="s">
        <v>87</v>
      </c>
      <c r="B19" s="187">
        <v>0.30830603497197817</v>
      </c>
      <c r="C19" s="455">
        <v>0.31874203113873123</v>
      </c>
      <c r="D19" s="187">
        <v>0.34018141541280233</v>
      </c>
      <c r="E19" s="187">
        <v>0.34549799959827687</v>
      </c>
      <c r="F19" s="137"/>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36" ht="18.600000000000001" hidden="1" customHeight="1" outlineLevel="1">
      <c r="A20" s="146" t="s">
        <v>88</v>
      </c>
      <c r="B20" s="187">
        <v>0.67329856961192414</v>
      </c>
      <c r="C20" s="455">
        <v>0.6628058340301114</v>
      </c>
      <c r="D20" s="187">
        <v>0.64001647135791184</v>
      </c>
      <c r="E20" s="187">
        <v>0.63707059209538597</v>
      </c>
      <c r="F20" s="137"/>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row>
    <row r="21" spans="1:36" ht="18.600000000000001" hidden="1" customHeight="1" outlineLevel="1" thickBot="1">
      <c r="A21" s="147" t="s">
        <v>51</v>
      </c>
      <c r="B21" s="188">
        <v>1</v>
      </c>
      <c r="C21" s="454">
        <v>1</v>
      </c>
      <c r="D21" s="188">
        <v>1</v>
      </c>
      <c r="E21" s="188">
        <v>1</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36" collapsed="1">
      <c r="A22" s="11"/>
      <c r="B22" s="20"/>
      <c r="C22" s="20"/>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row>
    <row r="23" spans="1:36" s="543" customFormat="1" ht="18.75" customHeight="1">
      <c r="A23" s="543" t="s">
        <v>101</v>
      </c>
    </row>
    <row r="24" spans="1:36" ht="18.75" hidden="1" customHeight="1" outlineLevel="1" thickBot="1">
      <c r="A24" s="15" t="s">
        <v>5</v>
      </c>
      <c r="B24" s="54">
        <v>43373</v>
      </c>
      <c r="C24" s="20"/>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row>
    <row r="25" spans="1:36" ht="18" hidden="1" customHeight="1" outlineLevel="1">
      <c r="A25" s="16" t="s">
        <v>27</v>
      </c>
      <c r="B25" s="224">
        <v>0.96614345053769568</v>
      </c>
      <c r="C25" s="20"/>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ht="18" hidden="1" customHeight="1" outlineLevel="1">
      <c r="A26" s="16" t="s">
        <v>9</v>
      </c>
      <c r="B26" s="224">
        <v>2.9914297587030109E-4</v>
      </c>
      <c r="C26" s="2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6" ht="18" hidden="1" customHeight="1" outlineLevel="1">
      <c r="A27" s="17" t="s">
        <v>2</v>
      </c>
      <c r="B27" s="224">
        <v>2.9102436165082292E-4</v>
      </c>
      <c r="C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ht="18" hidden="1" customHeight="1" outlineLevel="1">
      <c r="A28" s="130" t="s">
        <v>50</v>
      </c>
      <c r="B28" s="224">
        <v>3.3266382124783181E-2</v>
      </c>
      <c r="C28" s="22"/>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ht="18" hidden="1" customHeight="1" outlineLevel="1">
      <c r="A29" s="146" t="s">
        <v>87</v>
      </c>
      <c r="B29" s="225">
        <v>1.1697370112526256E-2</v>
      </c>
      <c r="C29" s="22"/>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ht="18" hidden="1" customHeight="1" outlineLevel="1">
      <c r="A30" s="146" t="s">
        <v>88</v>
      </c>
      <c r="B30" s="225">
        <v>2.1569012012256927E-2</v>
      </c>
      <c r="C30" s="22"/>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ht="18" hidden="1" customHeight="1" outlineLevel="1">
      <c r="A31" s="148" t="s">
        <v>51</v>
      </c>
      <c r="B31" s="226">
        <v>3.3856549462304306E-2</v>
      </c>
      <c r="C31" s="22"/>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ht="18" hidden="1" customHeight="1" outlineLevel="1" thickBot="1">
      <c r="A32" s="18" t="s">
        <v>28</v>
      </c>
      <c r="B32" s="227">
        <v>1</v>
      </c>
      <c r="C32" s="22"/>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9" ht="18.75" hidden="1" customHeight="1" outlineLevel="1">
      <c r="C33" s="22"/>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9" ht="18.75" hidden="1" customHeight="1" outlineLevel="1">
      <c r="C34" s="22"/>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9" ht="18.75" hidden="1" customHeight="1" outlineLevel="1">
      <c r="C35" s="22"/>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9" ht="18.75" hidden="1" customHeight="1" outlineLevel="1">
      <c r="C36" s="22"/>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9" ht="18.75" customHeight="1" collapsed="1">
      <c r="C37" s="22"/>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9" s="544" customFormat="1" ht="24.6" customHeight="1">
      <c r="A38" s="544" t="s">
        <v>75</v>
      </c>
    </row>
    <row r="39" spans="1:39" ht="18.75" customHeight="1" outlineLevel="1" thickBot="1">
      <c r="C39" s="439"/>
      <c r="D39" s="190"/>
      <c r="E39" s="303" t="s">
        <v>29</v>
      </c>
      <c r="F39" s="190"/>
      <c r="G39" s="190"/>
      <c r="H39" s="190"/>
      <c r="J39" s="13"/>
      <c r="K39" s="19"/>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row>
    <row r="40" spans="1:39" ht="46.8" customHeight="1" outlineLevel="1" thickBot="1">
      <c r="A40" s="15" t="s">
        <v>5</v>
      </c>
      <c r="B40" s="304">
        <v>43008</v>
      </c>
      <c r="C40" s="304">
        <v>43100</v>
      </c>
      <c r="D40" s="304">
        <v>43281</v>
      </c>
      <c r="E40" s="304">
        <v>43373</v>
      </c>
      <c r="F40" s="456" t="s">
        <v>191</v>
      </c>
      <c r="G40" s="456" t="s">
        <v>173</v>
      </c>
      <c r="H40" s="107" t="s">
        <v>166</v>
      </c>
      <c r="I40" s="19"/>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9" ht="18.600000000000001" customHeight="1" outlineLevel="1">
      <c r="A41" s="16" t="s">
        <v>9</v>
      </c>
      <c r="B41" s="448">
        <v>71.589969679899994</v>
      </c>
      <c r="C41" s="448">
        <v>74.82429419990001</v>
      </c>
      <c r="D41" s="448">
        <v>83.818719649999991</v>
      </c>
      <c r="E41" s="448">
        <v>87.455350629900011</v>
      </c>
      <c r="F41" s="457">
        <v>4.3386859106001818E-2</v>
      </c>
      <c r="G41" s="457">
        <v>0.16880956332518116</v>
      </c>
      <c r="H41" s="457">
        <v>0.22161457842402843</v>
      </c>
      <c r="I41" s="19"/>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9" ht="18.600000000000001" customHeight="1" outlineLevel="1">
      <c r="A42" s="17" t="s">
        <v>2</v>
      </c>
      <c r="B42" s="449">
        <v>75.335091855600012</v>
      </c>
      <c r="C42" s="449">
        <v>78.3620081997</v>
      </c>
      <c r="D42" s="449">
        <v>80.477086851200013</v>
      </c>
      <c r="E42" s="449">
        <v>84.529521234700013</v>
      </c>
      <c r="F42" s="457">
        <v>5.0355132647791345E-2</v>
      </c>
      <c r="G42" s="457">
        <v>7.8705397892337547E-2</v>
      </c>
      <c r="H42" s="457">
        <v>0.12204709853840234</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row>
    <row r="43" spans="1:39" ht="18.600000000000001" customHeight="1" outlineLevel="1">
      <c r="A43" s="130" t="s">
        <v>86</v>
      </c>
      <c r="B43" s="449">
        <v>7859.9108363402993</v>
      </c>
      <c r="C43" s="449">
        <v>8103.4429320824984</v>
      </c>
      <c r="D43" s="449">
        <v>7937.2336600900999</v>
      </c>
      <c r="E43" s="449">
        <v>8047.6228052421002</v>
      </c>
      <c r="F43" s="458">
        <v>1.3907760547236636E-2</v>
      </c>
      <c r="G43" s="458">
        <v>-6.8884457271117805E-3</v>
      </c>
      <c r="H43" s="458">
        <v>2.3882200804863363E-2</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row>
    <row r="44" spans="1:39" s="139" customFormat="1" ht="18.600000000000001" customHeight="1" outlineLevel="1">
      <c r="A44" s="145" t="s">
        <v>87</v>
      </c>
      <c r="B44" s="449">
        <v>2485.8042505167996</v>
      </c>
      <c r="C44" s="449">
        <v>2646.6839403621993</v>
      </c>
      <c r="D44" s="449">
        <v>2765.1411094498999</v>
      </c>
      <c r="E44" s="449">
        <v>2772.0782960619003</v>
      </c>
      <c r="F44" s="457">
        <v>2.5088002157620526E-3</v>
      </c>
      <c r="G44" s="457">
        <v>4.7377910821698066E-2</v>
      </c>
      <c r="H44" s="457">
        <v>0.11516355138808065</v>
      </c>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row>
    <row r="45" spans="1:39" s="139" customFormat="1" ht="18.600000000000001" customHeight="1" outlineLevel="1">
      <c r="A45" s="145" t="s">
        <v>88</v>
      </c>
      <c r="B45" s="449">
        <v>5374.1065858235006</v>
      </c>
      <c r="C45" s="449">
        <v>5456.7589917202995</v>
      </c>
      <c r="D45" s="449">
        <v>5172.0925506402009</v>
      </c>
      <c r="E45" s="449">
        <v>5275.5445091801994</v>
      </c>
      <c r="F45" s="457">
        <v>2.0001954243296316E-2</v>
      </c>
      <c r="G45" s="457">
        <v>-3.3209178344702828E-2</v>
      </c>
      <c r="H45" s="457">
        <v>-1.834017898031659E-2</v>
      </c>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row>
    <row r="46" spans="1:39" s="150" customFormat="1" ht="18.600000000000001" customHeight="1" outlineLevel="1">
      <c r="A46" s="144" t="s">
        <v>51</v>
      </c>
      <c r="B46" s="453">
        <v>8006.8358978757988</v>
      </c>
      <c r="C46" s="453">
        <v>8256.6292344820977</v>
      </c>
      <c r="D46" s="453">
        <v>8101.5294665912998</v>
      </c>
      <c r="E46" s="453">
        <v>8219.6076771067001</v>
      </c>
      <c r="F46" s="459">
        <v>1.4574804794863283E-2</v>
      </c>
      <c r="G46" s="459">
        <v>-4.4838585243460738E-3</v>
      </c>
      <c r="H46" s="459">
        <v>2.6573765460504717E-2</v>
      </c>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row>
    <row r="47" spans="1:39" ht="18.600000000000001" customHeight="1" outlineLevel="1">
      <c r="A47" s="17" t="s">
        <v>27</v>
      </c>
      <c r="B47" s="449">
        <v>206060.71496688502</v>
      </c>
      <c r="C47" s="449">
        <v>214900.82435099999</v>
      </c>
      <c r="D47" s="449">
        <v>215173.28854383499</v>
      </c>
      <c r="E47" s="449">
        <v>224406.76825097817</v>
      </c>
      <c r="F47" s="460">
        <v>4.291183059770054E-2</v>
      </c>
      <c r="G47" s="460">
        <v>4.423409695465863E-2</v>
      </c>
      <c r="H47" s="457">
        <v>8.9032270353140541E-2</v>
      </c>
      <c r="I47" s="11"/>
      <c r="J47" s="11"/>
      <c r="K47" s="11"/>
      <c r="L47" s="11"/>
      <c r="M47" s="11"/>
      <c r="N47" s="11"/>
      <c r="O47" s="11"/>
      <c r="P47" s="11"/>
      <c r="Q47" s="11"/>
      <c r="R47" s="11"/>
      <c r="S47" s="11"/>
      <c r="T47" s="11"/>
      <c r="U47" s="11"/>
      <c r="V47" s="11"/>
      <c r="W47" s="11"/>
      <c r="X47" s="11"/>
      <c r="Y47" s="11"/>
      <c r="Z47" s="11"/>
      <c r="AA47" s="11"/>
      <c r="AB47" s="11"/>
    </row>
    <row r="48" spans="1:39" ht="18.600000000000001" customHeight="1" outlineLevel="1" thickBot="1">
      <c r="A48" s="18" t="s">
        <v>28</v>
      </c>
      <c r="B48" s="450">
        <v>214067.55086476079</v>
      </c>
      <c r="C48" s="450">
        <v>223157.45358548209</v>
      </c>
      <c r="D48" s="450">
        <v>223274.8180104263</v>
      </c>
      <c r="E48" s="450">
        <v>232626.37592808486</v>
      </c>
      <c r="F48" s="461">
        <v>4.188362127439671E-2</v>
      </c>
      <c r="G48" s="461">
        <v>4.2431575510766706E-2</v>
      </c>
      <c r="H48" s="495">
        <v>8.669611526059251E-2</v>
      </c>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row>
    <row r="49" spans="1:30" ht="37.799999999999997" customHeight="1" outlineLevel="1">
      <c r="A49" s="545" t="s">
        <v>214</v>
      </c>
      <c r="B49" s="545"/>
      <c r="C49" s="545"/>
      <c r="D49" s="545"/>
      <c r="E49" s="545"/>
      <c r="F49" s="545"/>
      <c r="G49" s="545"/>
      <c r="H49" s="545"/>
    </row>
    <row r="50" spans="1:30" s="186" customFormat="1" ht="13.8" customHeight="1"/>
    <row r="51" spans="1:30" s="538" customFormat="1" ht="18.600000000000001" customHeight="1" thickBot="1">
      <c r="A51" s="538" t="s">
        <v>31</v>
      </c>
    </row>
    <row r="52" spans="1:30" ht="18.75" customHeight="1" outlineLevel="1" thickBot="1">
      <c r="A52" s="15" t="s">
        <v>5</v>
      </c>
      <c r="B52" s="154" t="s">
        <v>141</v>
      </c>
      <c r="C52" s="154" t="s">
        <v>148</v>
      </c>
      <c r="D52" s="154" t="s">
        <v>174</v>
      </c>
      <c r="E52" s="154" t="s">
        <v>188</v>
      </c>
      <c r="G52" s="20"/>
    </row>
    <row r="53" spans="1:30" ht="18.600000000000001" customHeight="1" outlineLevel="1">
      <c r="A53" s="16" t="s">
        <v>9</v>
      </c>
      <c r="B53" s="173">
        <v>8.9411061489211609E-3</v>
      </c>
      <c r="C53" s="457">
        <v>9.0623294415851791E-3</v>
      </c>
      <c r="D53" s="173">
        <v>1.0346036510222869E-2</v>
      </c>
      <c r="E53" s="173">
        <v>1.0639844876475207E-2</v>
      </c>
      <c r="G53" s="20"/>
    </row>
    <row r="54" spans="1:30" ht="18.600000000000001" customHeight="1" outlineLevel="1">
      <c r="A54" s="17" t="s">
        <v>2</v>
      </c>
      <c r="B54" s="173">
        <v>9.4088467425173898E-3</v>
      </c>
      <c r="C54" s="457">
        <v>9.4907989658100846E-3</v>
      </c>
      <c r="D54" s="173">
        <v>9.9335671348314645E-3</v>
      </c>
      <c r="E54" s="173">
        <v>1.0283887571682056E-2</v>
      </c>
      <c r="G54" s="20"/>
    </row>
    <row r="55" spans="1:30" ht="18.600000000000001" customHeight="1" outlineLevel="1">
      <c r="A55" s="130" t="s">
        <v>86</v>
      </c>
      <c r="B55" s="173">
        <v>0.98165004710856152</v>
      </c>
      <c r="C55" s="457">
        <v>0.9814468715926048</v>
      </c>
      <c r="D55" s="173">
        <v>0.97972039635494568</v>
      </c>
      <c r="E55" s="173">
        <v>0.97907626755184274</v>
      </c>
      <c r="G55" s="20"/>
      <c r="H55" s="11"/>
      <c r="I55" s="11"/>
      <c r="J55" s="11"/>
      <c r="K55" s="11"/>
      <c r="L55" s="11"/>
      <c r="M55" s="11"/>
      <c r="N55" s="11"/>
      <c r="O55" s="11"/>
      <c r="P55" s="11"/>
      <c r="Q55" s="11"/>
      <c r="R55" s="11"/>
      <c r="S55" s="11"/>
      <c r="T55" s="11"/>
      <c r="U55" s="11"/>
      <c r="V55" s="11"/>
      <c r="W55" s="11"/>
      <c r="X55" s="11"/>
      <c r="Y55" s="11"/>
      <c r="Z55" s="11"/>
      <c r="AA55" s="11"/>
    </row>
    <row r="56" spans="1:30" ht="18.600000000000001" customHeight="1" outlineLevel="1">
      <c r="A56" s="146" t="s">
        <v>87</v>
      </c>
      <c r="B56" s="173">
        <v>0.31046024699672936</v>
      </c>
      <c r="C56" s="457">
        <v>0.3205525966103544</v>
      </c>
      <c r="D56" s="173">
        <v>0.34131099823220501</v>
      </c>
      <c r="E56" s="173">
        <v>0.33725189874727346</v>
      </c>
      <c r="G56" s="20"/>
      <c r="H56" s="11"/>
      <c r="I56" s="11"/>
      <c r="J56" s="11"/>
      <c r="K56" s="11"/>
      <c r="L56" s="11"/>
      <c r="M56" s="11"/>
      <c r="N56" s="11"/>
      <c r="O56" s="11"/>
      <c r="P56" s="11"/>
      <c r="Q56" s="11"/>
      <c r="R56" s="11"/>
      <c r="S56" s="11"/>
      <c r="T56" s="11"/>
      <c r="U56" s="11"/>
      <c r="V56" s="11"/>
      <c r="W56" s="11"/>
      <c r="X56" s="11"/>
      <c r="Y56" s="11"/>
      <c r="Z56" s="11"/>
      <c r="AA56" s="11"/>
    </row>
    <row r="57" spans="1:30" ht="18.600000000000001" customHeight="1" outlineLevel="1">
      <c r="A57" s="146" t="s">
        <v>88</v>
      </c>
      <c r="B57" s="173">
        <v>0.67118980011183227</v>
      </c>
      <c r="C57" s="457">
        <v>0.6608942749822504</v>
      </c>
      <c r="D57" s="173">
        <v>0.63840939812274078</v>
      </c>
      <c r="E57" s="173">
        <v>0.64182436880456928</v>
      </c>
      <c r="G57" s="20"/>
      <c r="H57" s="11"/>
      <c r="I57" s="11"/>
      <c r="J57" s="11"/>
      <c r="K57" s="11"/>
      <c r="L57" s="11"/>
      <c r="M57" s="11"/>
      <c r="N57" s="11"/>
      <c r="O57" s="11"/>
      <c r="P57" s="11"/>
      <c r="Q57" s="11"/>
      <c r="R57" s="11"/>
      <c r="S57" s="11"/>
      <c r="T57" s="11"/>
      <c r="U57" s="11"/>
      <c r="V57" s="11"/>
      <c r="W57" s="11"/>
      <c r="X57" s="11"/>
      <c r="Y57" s="11"/>
      <c r="Z57" s="11"/>
      <c r="AA57" s="11"/>
    </row>
    <row r="58" spans="1:30" s="150" customFormat="1" ht="18.600000000000001" customHeight="1" outlineLevel="1" thickBot="1">
      <c r="A58" s="147" t="s">
        <v>51</v>
      </c>
      <c r="B58" s="305">
        <v>1</v>
      </c>
      <c r="C58" s="451">
        <v>1</v>
      </c>
      <c r="D58" s="305">
        <v>1</v>
      </c>
      <c r="E58" s="305">
        <v>1</v>
      </c>
      <c r="G58" s="152"/>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row>
    <row r="59" spans="1:30" outlineLevel="1">
      <c r="H59" s="11"/>
    </row>
    <row r="60" spans="1:30" outlineLevel="1">
      <c r="H60" s="11"/>
    </row>
    <row r="61" spans="1:30" outlineLevel="1"/>
    <row r="62" spans="1:30" outlineLevel="1"/>
    <row r="63" spans="1:30" outlineLevel="1"/>
    <row r="64" spans="1:30" outlineLevel="1"/>
    <row r="65" spans="1:29" outlineLevel="1"/>
    <row r="66" spans="1:29" outlineLevel="1"/>
    <row r="67" spans="1:29" s="14" customFormat="1"/>
    <row r="68" spans="1:29" s="540" customFormat="1" ht="18" customHeight="1" thickBot="1">
      <c r="A68" s="539" t="s">
        <v>39</v>
      </c>
      <c r="B68" s="539"/>
      <c r="C68" s="539"/>
      <c r="D68" s="539"/>
      <c r="E68" s="539"/>
      <c r="F68" s="539"/>
      <c r="G68" s="539"/>
      <c r="H68" s="539"/>
      <c r="I68" s="539"/>
      <c r="J68" s="539"/>
      <c r="K68" s="539"/>
      <c r="L68" s="539"/>
      <c r="M68" s="539"/>
      <c r="N68" s="539"/>
      <c r="O68" s="539"/>
      <c r="P68" s="539"/>
      <c r="Q68" s="539"/>
      <c r="R68" s="539"/>
      <c r="S68" s="539"/>
      <c r="T68" s="539"/>
      <c r="U68" s="539"/>
      <c r="V68" s="539"/>
      <c r="W68" s="539"/>
      <c r="X68" s="539"/>
      <c r="Y68" s="539"/>
      <c r="Z68" s="539"/>
      <c r="AA68" s="539"/>
      <c r="AB68" s="539"/>
      <c r="AC68" s="539"/>
    </row>
    <row r="69" spans="1:29" ht="18" customHeight="1" outlineLevel="1" thickBot="1">
      <c r="A69" s="15" t="s">
        <v>5</v>
      </c>
      <c r="B69" s="54">
        <v>43373</v>
      </c>
    </row>
    <row r="70" spans="1:29" ht="18.600000000000001" customHeight="1" outlineLevel="1">
      <c r="A70" s="16" t="s">
        <v>27</v>
      </c>
      <c r="B70" s="228">
        <v>0.96466605455071985</v>
      </c>
    </row>
    <row r="71" spans="1:29" ht="18.600000000000001" customHeight="1" outlineLevel="1">
      <c r="A71" s="16" t="s">
        <v>9</v>
      </c>
      <c r="B71" s="228">
        <v>3.7594769845417846E-4</v>
      </c>
    </row>
    <row r="72" spans="1:29" ht="18.600000000000001" customHeight="1" outlineLevel="1">
      <c r="A72" s="17" t="s">
        <v>2</v>
      </c>
      <c r="B72" s="228">
        <v>3.6337032246434446E-4</v>
      </c>
    </row>
    <row r="73" spans="1:29" ht="18.600000000000001" customHeight="1" outlineLevel="1">
      <c r="A73" s="130" t="s">
        <v>50</v>
      </c>
      <c r="B73" s="229">
        <v>3.4594627428361682E-2</v>
      </c>
    </row>
    <row r="74" spans="1:29" ht="18.600000000000001" customHeight="1" outlineLevel="1">
      <c r="A74" s="146" t="s">
        <v>87</v>
      </c>
      <c r="B74" s="228">
        <v>1.1916440193002331E-2</v>
      </c>
    </row>
    <row r="75" spans="1:29" ht="18.600000000000001" customHeight="1" outlineLevel="1">
      <c r="A75" s="146" t="s">
        <v>88</v>
      </c>
      <c r="B75" s="228">
        <v>2.2678187235359349E-2</v>
      </c>
    </row>
    <row r="76" spans="1:29" ht="18.600000000000001" customHeight="1" outlineLevel="1">
      <c r="A76" s="153" t="s">
        <v>51</v>
      </c>
      <c r="B76" s="230">
        <v>3.5333945449280202E-2</v>
      </c>
    </row>
    <row r="77" spans="1:29" ht="18.600000000000001" customHeight="1" outlineLevel="1" thickBot="1">
      <c r="A77" s="18" t="s">
        <v>28</v>
      </c>
      <c r="B77" s="231">
        <v>1</v>
      </c>
    </row>
    <row r="78" spans="1:29" outlineLevel="1"/>
    <row r="79" spans="1:29" ht="18.75" customHeight="1" outlineLevel="1"/>
    <row r="80" spans="1:29" ht="18.75" customHeight="1" outlineLevel="1"/>
  </sheetData>
  <mergeCells count="8">
    <mergeCell ref="A51:XFD51"/>
    <mergeCell ref="A68:XFD68"/>
    <mergeCell ref="A1:XFD1"/>
    <mergeCell ref="A14:XFD14"/>
    <mergeCell ref="A23:XFD23"/>
    <mergeCell ref="A38:XFD38"/>
    <mergeCell ref="A49:H49"/>
    <mergeCell ref="A12:H12"/>
  </mergeCells>
  <phoneticPr fontId="38" type="noConversion"/>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zoomScale="70" zoomScaleNormal="70" workbookViewId="0">
      <selection sqref="A1:XFD1"/>
    </sheetView>
  </sheetViews>
  <sheetFormatPr defaultColWidth="9.109375" defaultRowHeight="13.2" outlineLevelRow="1"/>
  <cols>
    <col min="1" max="1" width="25.88671875" style="61" customWidth="1"/>
    <col min="2" max="2" width="30" style="61" customWidth="1"/>
    <col min="3" max="3" width="32.33203125" style="61" customWidth="1"/>
    <col min="4" max="5" width="10.88671875" style="61" customWidth="1"/>
    <col min="6" max="15" width="10.88671875" style="36" customWidth="1"/>
    <col min="16" max="16" width="11.44140625" style="36" customWidth="1"/>
    <col min="17" max="21" width="10.5546875" style="36" customWidth="1"/>
    <col min="22" max="16384" width="9.109375" style="36"/>
  </cols>
  <sheetData>
    <row r="1" spans="1:6" s="547" customFormat="1" ht="25.2" customHeight="1" thickBot="1">
      <c r="A1" s="546" t="s">
        <v>149</v>
      </c>
      <c r="B1" s="546"/>
      <c r="C1" s="546"/>
      <c r="D1" s="546"/>
      <c r="E1" s="546"/>
      <c r="F1" s="546"/>
    </row>
    <row r="2" spans="1:6" ht="33" customHeight="1" outlineLevel="1" thickBot="1">
      <c r="A2" s="26" t="s">
        <v>37</v>
      </c>
      <c r="B2" s="26" t="s">
        <v>184</v>
      </c>
      <c r="C2" s="365" t="s">
        <v>150</v>
      </c>
      <c r="D2" s="36"/>
      <c r="E2" s="36"/>
    </row>
    <row r="3" spans="1:6" ht="15" customHeight="1" outlineLevel="1">
      <c r="A3" s="366" t="s">
        <v>151</v>
      </c>
      <c r="B3" s="367">
        <v>1554.7161294099999</v>
      </c>
      <c r="C3" s="368">
        <v>18</v>
      </c>
      <c r="D3" s="369"/>
      <c r="E3" s="36"/>
    </row>
    <row r="4" spans="1:6" ht="15" customHeight="1" outlineLevel="1">
      <c r="A4" s="370" t="s">
        <v>158</v>
      </c>
      <c r="B4" s="367">
        <v>1098.91831318</v>
      </c>
      <c r="C4" s="368">
        <v>17</v>
      </c>
      <c r="D4" s="36"/>
      <c r="E4" s="36"/>
    </row>
    <row r="5" spans="1:6" ht="15" customHeight="1" outlineLevel="1">
      <c r="A5" s="370" t="s">
        <v>159</v>
      </c>
      <c r="B5" s="367">
        <v>-1250.6450334000001</v>
      </c>
      <c r="C5" s="368">
        <v>17</v>
      </c>
      <c r="D5" s="36"/>
      <c r="E5" s="36"/>
    </row>
    <row r="6" spans="1:6" ht="15" customHeight="1" outlineLevel="1">
      <c r="A6" s="370" t="s">
        <v>160</v>
      </c>
      <c r="B6" s="367">
        <v>314.24897535000002</v>
      </c>
      <c r="C6" s="368">
        <v>17</v>
      </c>
      <c r="D6" s="36"/>
      <c r="E6" s="36"/>
    </row>
    <row r="7" spans="1:6" ht="15" customHeight="1" outlineLevel="1">
      <c r="A7" s="370" t="s">
        <v>161</v>
      </c>
      <c r="B7" s="367">
        <v>1782.9667985599999</v>
      </c>
      <c r="C7" s="368">
        <v>17</v>
      </c>
      <c r="D7" s="36"/>
      <c r="E7" s="36"/>
    </row>
    <row r="8" spans="1:6" ht="15" customHeight="1" outlineLevel="1">
      <c r="A8" s="370" t="s">
        <v>162</v>
      </c>
      <c r="B8" s="367">
        <v>1586.6355764499999</v>
      </c>
      <c r="C8" s="368">
        <v>17</v>
      </c>
      <c r="D8" s="36"/>
      <c r="E8" s="36"/>
    </row>
    <row r="9" spans="1:6" ht="15" customHeight="1" outlineLevel="1">
      <c r="A9" s="370" t="s">
        <v>163</v>
      </c>
      <c r="B9" s="367">
        <v>-1224.3879933149999</v>
      </c>
      <c r="C9" s="368">
        <v>17</v>
      </c>
      <c r="D9" s="36"/>
      <c r="E9" s="36"/>
    </row>
    <row r="10" spans="1:6" ht="15" customHeight="1" outlineLevel="1">
      <c r="A10" s="371" t="s">
        <v>177</v>
      </c>
      <c r="B10" s="367">
        <v>1868.19474747</v>
      </c>
      <c r="C10" s="368">
        <v>17</v>
      </c>
      <c r="D10" s="36"/>
      <c r="E10" s="36"/>
    </row>
    <row r="11" spans="1:6" ht="15" customHeight="1" outlineLevel="1">
      <c r="A11" s="371" t="s">
        <v>178</v>
      </c>
      <c r="B11" s="367">
        <v>407.2953321</v>
      </c>
      <c r="C11" s="368">
        <v>17</v>
      </c>
      <c r="D11" s="36"/>
      <c r="E11" s="36"/>
    </row>
    <row r="12" spans="1:6" ht="15" customHeight="1" outlineLevel="1">
      <c r="A12" s="370" t="s">
        <v>179</v>
      </c>
      <c r="B12" s="367">
        <v>494.61597842999998</v>
      </c>
      <c r="C12" s="368">
        <v>17</v>
      </c>
      <c r="D12" s="36"/>
      <c r="E12" s="36"/>
    </row>
    <row r="13" spans="1:6" ht="15" customHeight="1" outlineLevel="1">
      <c r="A13" s="372" t="s">
        <v>192</v>
      </c>
      <c r="B13" s="373">
        <v>207.26159415000001</v>
      </c>
      <c r="C13" s="374">
        <v>17</v>
      </c>
    </row>
    <row r="14" spans="1:6" ht="15" customHeight="1" outlineLevel="1">
      <c r="A14" s="372" t="s">
        <v>193</v>
      </c>
      <c r="B14" s="373">
        <v>-776.57719488999999</v>
      </c>
      <c r="C14" s="374">
        <v>17</v>
      </c>
    </row>
    <row r="15" spans="1:6" ht="15" customHeight="1" outlineLevel="1">
      <c r="A15" s="375" t="s">
        <v>194</v>
      </c>
      <c r="B15" s="376">
        <v>-962.32864698000003</v>
      </c>
      <c r="C15" s="377">
        <v>17</v>
      </c>
      <c r="D15" s="36"/>
      <c r="E15" s="36"/>
    </row>
    <row r="16" spans="1:6" ht="13.8" outlineLevel="1" thickBot="1">
      <c r="A16" s="378" t="s">
        <v>152</v>
      </c>
      <c r="B16" s="379">
        <f>SUM(B4:B15)</f>
        <v>3546.1984471049996</v>
      </c>
      <c r="C16" s="380">
        <f>AVERAGE(C4:C15)</f>
        <v>17</v>
      </c>
      <c r="E16" s="36"/>
    </row>
    <row r="17" spans="1:10" ht="6" customHeight="1">
      <c r="A17" s="45"/>
      <c r="B17" s="59"/>
      <c r="C17" s="60"/>
      <c r="D17" s="45"/>
      <c r="E17" s="45"/>
      <c r="F17" s="46"/>
      <c r="H17" s="59"/>
      <c r="I17" s="60"/>
      <c r="J17" s="46"/>
    </row>
    <row r="18" spans="1:10" ht="18.75" customHeight="1" thickBot="1">
      <c r="A18" s="548" t="s">
        <v>196</v>
      </c>
      <c r="B18" s="548"/>
      <c r="C18" s="548"/>
      <c r="D18" s="381"/>
      <c r="E18" s="381"/>
      <c r="F18" s="381"/>
    </row>
    <row r="19" spans="1:10" ht="15.6" customHeight="1" outlineLevel="1">
      <c r="A19" s="366" t="s">
        <v>153</v>
      </c>
      <c r="B19" s="382">
        <v>2536.48863738</v>
      </c>
      <c r="C19" s="382">
        <v>18</v>
      </c>
    </row>
    <row r="20" spans="1:10" ht="15.6" customHeight="1" outlineLevel="1">
      <c r="A20" s="370" t="s">
        <v>164</v>
      </c>
      <c r="B20" s="383">
        <v>162.52225512999996</v>
      </c>
      <c r="C20" s="383">
        <v>17</v>
      </c>
    </row>
    <row r="21" spans="1:10" ht="15.6" customHeight="1" outlineLevel="1">
      <c r="A21" s="370" t="s">
        <v>165</v>
      </c>
      <c r="B21" s="383">
        <v>2145.2143816950002</v>
      </c>
      <c r="C21" s="383">
        <v>17</v>
      </c>
    </row>
    <row r="22" spans="1:10" ht="15.6" customHeight="1" outlineLevel="1">
      <c r="A22" s="370" t="s">
        <v>180</v>
      </c>
      <c r="B22" s="383">
        <v>2770.1060579999998</v>
      </c>
      <c r="C22" s="383">
        <v>17</v>
      </c>
    </row>
    <row r="23" spans="1:10" ht="15.6" customHeight="1" outlineLevel="1" thickBot="1">
      <c r="A23" s="384" t="s">
        <v>195</v>
      </c>
      <c r="B23" s="385">
        <v>-1531.6442477200001</v>
      </c>
      <c r="C23" s="385">
        <v>17</v>
      </c>
    </row>
    <row r="24" spans="1:10" ht="15.6" customHeight="1" outlineLevel="1" thickBot="1">
      <c r="A24" s="386" t="s">
        <v>154</v>
      </c>
      <c r="B24" s="387">
        <f>SUM(B20:B23)</f>
        <v>3546.198447105</v>
      </c>
      <c r="C24" s="388">
        <f>AVERAGE(C20:C23)</f>
        <v>17</v>
      </c>
      <c r="E24" s="36"/>
    </row>
    <row r="25" spans="1:10" ht="15.6" customHeight="1">
      <c r="A25" s="389" t="s">
        <v>155</v>
      </c>
      <c r="B25" s="390">
        <f>SUM(B19:B22)</f>
        <v>7614.3313322049999</v>
      </c>
      <c r="C25" s="390">
        <v>17</v>
      </c>
      <c r="E25" s="36"/>
    </row>
    <row r="26" spans="1:10">
      <c r="E26" s="36"/>
    </row>
    <row r="27" spans="1:10">
      <c r="A27" s="108" t="s">
        <v>156</v>
      </c>
    </row>
    <row r="28" spans="1:10">
      <c r="A28" s="108" t="s">
        <v>157</v>
      </c>
    </row>
  </sheetData>
  <mergeCells count="2">
    <mergeCell ref="A1:XFD1"/>
    <mergeCell ref="A18:C18"/>
  </mergeCells>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1"/>
  <sheetViews>
    <sheetView zoomScale="70" zoomScaleNormal="70" workbookViewId="0">
      <selection sqref="A1:XFD1"/>
    </sheetView>
  </sheetViews>
  <sheetFormatPr defaultColWidth="9.109375" defaultRowHeight="13.2" outlineLevelRow="1"/>
  <cols>
    <col min="1" max="1" width="31.21875" style="1" customWidth="1"/>
    <col min="2" max="5" width="14.77734375" style="1" customWidth="1"/>
    <col min="6" max="9" width="13.109375" style="1" customWidth="1"/>
    <col min="10" max="10" width="12.109375" style="1" customWidth="1"/>
    <col min="11" max="11" width="12.88671875" style="1" customWidth="1"/>
    <col min="12" max="14" width="10.109375" style="1" bestFit="1" customWidth="1"/>
    <col min="15" max="15" width="10" style="1" customWidth="1"/>
    <col min="16" max="16" width="10.109375" style="1" bestFit="1" customWidth="1"/>
    <col min="17" max="17" width="12.88671875" style="1" bestFit="1" customWidth="1"/>
    <col min="18" max="16384" width="9.109375" style="1"/>
  </cols>
  <sheetData>
    <row r="1" spans="1:11" s="551" customFormat="1" ht="25.2" customHeight="1" thickBot="1">
      <c r="A1" s="550" t="s">
        <v>197</v>
      </c>
      <c r="B1" s="550"/>
      <c r="C1" s="550"/>
      <c r="D1" s="550"/>
      <c r="E1" s="550"/>
      <c r="F1" s="550"/>
      <c r="G1" s="550"/>
      <c r="H1" s="550"/>
      <c r="I1" s="550"/>
      <c r="J1" s="550"/>
    </row>
    <row r="2" spans="1:11" ht="15" customHeight="1" outlineLevel="1">
      <c r="A2" s="552" t="s">
        <v>5</v>
      </c>
      <c r="B2" s="554" t="s">
        <v>3</v>
      </c>
      <c r="C2" s="555"/>
      <c r="D2" s="555"/>
      <c r="E2" s="556"/>
      <c r="F2" s="554" t="s">
        <v>4</v>
      </c>
      <c r="G2" s="555"/>
      <c r="H2" s="555"/>
      <c r="I2" s="555"/>
      <c r="J2" s="557" t="s">
        <v>100</v>
      </c>
    </row>
    <row r="3" spans="1:11" ht="15" customHeight="1" outlineLevel="1" thickBot="1">
      <c r="A3" s="553"/>
      <c r="B3" s="559" t="s">
        <v>24</v>
      </c>
      <c r="C3" s="560"/>
      <c r="D3" s="559" t="s">
        <v>25</v>
      </c>
      <c r="E3" s="560"/>
      <c r="F3" s="559" t="s">
        <v>24</v>
      </c>
      <c r="G3" s="560"/>
      <c r="H3" s="559" t="s">
        <v>25</v>
      </c>
      <c r="I3" s="561"/>
      <c r="J3" s="558"/>
    </row>
    <row r="4" spans="1:11" ht="16.5" customHeight="1" outlineLevel="1">
      <c r="A4" s="62" t="s">
        <v>9</v>
      </c>
      <c r="B4" s="205">
        <v>18</v>
      </c>
      <c r="C4" s="197">
        <v>1.0422698320787493E-2</v>
      </c>
      <c r="D4" s="205">
        <v>8</v>
      </c>
      <c r="E4" s="197">
        <v>4.6323103647944409E-3</v>
      </c>
      <c r="F4" s="205">
        <v>1700</v>
      </c>
      <c r="G4" s="197">
        <v>0.98436595251881875</v>
      </c>
      <c r="H4" s="205">
        <v>1</v>
      </c>
      <c r="I4" s="198">
        <v>5.7903879559930511E-4</v>
      </c>
      <c r="J4" s="209">
        <f>SUM(H4,F4,D4,B4)</f>
        <v>1727</v>
      </c>
      <c r="K4" s="503">
        <f>J4-J30</f>
        <v>25</v>
      </c>
    </row>
    <row r="5" spans="1:11" ht="16.5" customHeight="1" outlineLevel="1">
      <c r="A5" s="155" t="s">
        <v>2</v>
      </c>
      <c r="B5" s="206">
        <v>19</v>
      </c>
      <c r="C5" s="199">
        <v>7.6037714706494417E-5</v>
      </c>
      <c r="D5" s="206">
        <v>1</v>
      </c>
      <c r="E5" s="199">
        <v>4.001984984552338E-6</v>
      </c>
      <c r="F5" s="206">
        <v>249838</v>
      </c>
      <c r="G5" s="199">
        <v>0.99984792457058702</v>
      </c>
      <c r="H5" s="206">
        <v>18</v>
      </c>
      <c r="I5" s="200">
        <v>7.203572972194209E-5</v>
      </c>
      <c r="J5" s="210">
        <f t="shared" ref="J5:J11" si="0">SUM(H5,F5,D5,B5)</f>
        <v>249876</v>
      </c>
      <c r="K5" s="499">
        <f t="shared" ref="K5:K11" si="1">J5-J31</f>
        <v>-10</v>
      </c>
    </row>
    <row r="6" spans="1:11" ht="16.5" customHeight="1" outlineLevel="1">
      <c r="A6" s="163" t="s">
        <v>86</v>
      </c>
      <c r="B6" s="177">
        <v>352</v>
      </c>
      <c r="C6" s="178">
        <v>8.3889418493803616E-2</v>
      </c>
      <c r="D6" s="177">
        <v>24</v>
      </c>
      <c r="E6" s="178">
        <v>5.7197330791229741E-3</v>
      </c>
      <c r="F6" s="177">
        <v>3811</v>
      </c>
      <c r="G6" s="178">
        <v>0.90824594852240226</v>
      </c>
      <c r="H6" s="177">
        <v>9</v>
      </c>
      <c r="I6" s="179">
        <v>2.1448999046711154E-3</v>
      </c>
      <c r="J6" s="180">
        <f>SUM(H6,F6,D6,B6)</f>
        <v>4196</v>
      </c>
      <c r="K6" s="500">
        <f t="shared" si="1"/>
        <v>-301</v>
      </c>
    </row>
    <row r="7" spans="1:11" ht="16.5" customHeight="1" outlineLevel="1">
      <c r="A7" s="156" t="s">
        <v>87</v>
      </c>
      <c r="B7" s="207">
        <v>172</v>
      </c>
      <c r="C7" s="201">
        <v>4.3577400557385355E-2</v>
      </c>
      <c r="D7" s="207">
        <v>15</v>
      </c>
      <c r="E7" s="201">
        <v>3.8003546997719788E-3</v>
      </c>
      <c r="F7" s="207">
        <v>3751</v>
      </c>
      <c r="G7" s="201">
        <v>0.9503420319229795</v>
      </c>
      <c r="H7" s="207">
        <v>9</v>
      </c>
      <c r="I7" s="202">
        <v>2.2802128198631871E-3</v>
      </c>
      <c r="J7" s="211">
        <f t="shared" si="0"/>
        <v>3947</v>
      </c>
      <c r="K7" s="499">
        <f t="shared" si="1"/>
        <v>-297</v>
      </c>
    </row>
    <row r="8" spans="1:11" ht="16.5" customHeight="1" outlineLevel="1">
      <c r="A8" s="164" t="s">
        <v>88</v>
      </c>
      <c r="B8" s="207">
        <v>180</v>
      </c>
      <c r="C8" s="201">
        <v>0.72289156626506024</v>
      </c>
      <c r="D8" s="207">
        <v>9</v>
      </c>
      <c r="E8" s="201">
        <v>3.614457831325301E-2</v>
      </c>
      <c r="F8" s="207">
        <v>60</v>
      </c>
      <c r="G8" s="201">
        <v>0.24096385542168675</v>
      </c>
      <c r="H8" s="207">
        <v>0</v>
      </c>
      <c r="I8" s="202">
        <v>0</v>
      </c>
      <c r="J8" s="211">
        <f t="shared" si="0"/>
        <v>249</v>
      </c>
      <c r="K8" s="499">
        <f t="shared" si="1"/>
        <v>-4</v>
      </c>
    </row>
    <row r="9" spans="1:11" ht="16.5" customHeight="1" outlineLevel="1">
      <c r="A9" s="157" t="s">
        <v>51</v>
      </c>
      <c r="B9" s="64">
        <v>389</v>
      </c>
      <c r="C9" s="48">
        <v>1.5207252569400193E-3</v>
      </c>
      <c r="D9" s="64">
        <v>33</v>
      </c>
      <c r="E9" s="48">
        <v>1.2900754107717386E-4</v>
      </c>
      <c r="F9" s="64">
        <v>255349</v>
      </c>
      <c r="G9" s="48">
        <v>0.99824080625803857</v>
      </c>
      <c r="H9" s="64">
        <v>28</v>
      </c>
      <c r="I9" s="49">
        <v>1.0946094394426874E-4</v>
      </c>
      <c r="J9" s="175">
        <f t="shared" si="0"/>
        <v>255799</v>
      </c>
      <c r="K9" s="501">
        <f t="shared" si="1"/>
        <v>-286</v>
      </c>
    </row>
    <row r="10" spans="1:11" ht="16.5" customHeight="1" outlineLevel="1">
      <c r="A10" s="65" t="s">
        <v>27</v>
      </c>
      <c r="B10" s="208">
        <v>2988</v>
      </c>
      <c r="C10" s="203">
        <v>0.75549936788874839</v>
      </c>
      <c r="D10" s="208">
        <v>392</v>
      </c>
      <c r="E10" s="203">
        <v>9.9115044247787609E-2</v>
      </c>
      <c r="F10" s="208">
        <v>564</v>
      </c>
      <c r="G10" s="203">
        <v>0.14260429835651076</v>
      </c>
      <c r="H10" s="208">
        <v>11</v>
      </c>
      <c r="I10" s="204">
        <v>2.7812895069532239E-3</v>
      </c>
      <c r="J10" s="212">
        <f t="shared" si="0"/>
        <v>3955</v>
      </c>
      <c r="K10" s="503">
        <f t="shared" si="1"/>
        <v>53</v>
      </c>
    </row>
    <row r="11" spans="1:11" ht="16.5" customHeight="1" outlineLevel="1" thickBot="1">
      <c r="A11" s="8" t="s">
        <v>28</v>
      </c>
      <c r="B11" s="66">
        <v>3377</v>
      </c>
      <c r="C11" s="28">
        <v>1.3000762259676463E-2</v>
      </c>
      <c r="D11" s="66">
        <v>425</v>
      </c>
      <c r="E11" s="28">
        <v>1.6361634469536561E-3</v>
      </c>
      <c r="F11" s="66">
        <v>255913</v>
      </c>
      <c r="G11" s="28">
        <v>0.98521293223588502</v>
      </c>
      <c r="H11" s="66">
        <v>39</v>
      </c>
      <c r="I11" s="32">
        <v>1.5014205748515905E-4</v>
      </c>
      <c r="J11" s="176">
        <f t="shared" si="0"/>
        <v>259754</v>
      </c>
      <c r="K11" s="502">
        <f t="shared" si="1"/>
        <v>-233</v>
      </c>
    </row>
    <row r="12" spans="1:11" s="562" customFormat="1" ht="13.8" thickBot="1"/>
    <row r="13" spans="1:11" ht="20.25" customHeight="1" thickBot="1">
      <c r="A13" s="563" t="s">
        <v>198</v>
      </c>
      <c r="B13" s="563"/>
      <c r="C13" s="563"/>
      <c r="D13" s="563"/>
      <c r="E13" s="563"/>
      <c r="F13" s="174"/>
      <c r="I13" s="128"/>
      <c r="J13" s="463"/>
    </row>
    <row r="14" spans="1:11" ht="15" customHeight="1" outlineLevel="1">
      <c r="A14" s="552" t="s">
        <v>5</v>
      </c>
      <c r="B14" s="554" t="s">
        <v>3</v>
      </c>
      <c r="C14" s="556"/>
      <c r="D14" s="554" t="s">
        <v>78</v>
      </c>
      <c r="E14" s="555"/>
      <c r="I14" s="128"/>
    </row>
    <row r="15" spans="1:11" ht="15" customHeight="1" outlineLevel="1" thickBot="1">
      <c r="A15" s="553"/>
      <c r="B15" s="7" t="s">
        <v>102</v>
      </c>
      <c r="C15" s="7" t="s">
        <v>25</v>
      </c>
      <c r="D15" s="7" t="s">
        <v>102</v>
      </c>
      <c r="E15" s="349" t="s">
        <v>25</v>
      </c>
      <c r="I15" s="128"/>
    </row>
    <row r="16" spans="1:11" ht="16.5" customHeight="1" outlineLevel="1">
      <c r="A16" s="62" t="s">
        <v>9</v>
      </c>
      <c r="B16" s="440">
        <v>8.9980928813586353E-2</v>
      </c>
      <c r="C16" s="440">
        <v>0.13787411755596765</v>
      </c>
      <c r="D16" s="440">
        <v>0.77004003561231338</v>
      </c>
      <c r="E16" s="441">
        <v>2.1049180181327174E-3</v>
      </c>
      <c r="G16" s="128"/>
      <c r="I16" s="128"/>
    </row>
    <row r="17" spans="1:11" ht="16.5" customHeight="1" outlineLevel="1">
      <c r="A17" s="63" t="s">
        <v>2</v>
      </c>
      <c r="B17" s="434">
        <v>0.16538130968188949</v>
      </c>
      <c r="C17" s="434">
        <v>1.7374337145003717E-2</v>
      </c>
      <c r="D17" s="434">
        <v>0.8169061309116078</v>
      </c>
      <c r="E17" s="435">
        <v>3.3822226149895715E-4</v>
      </c>
      <c r="G17" s="128"/>
      <c r="I17" s="128"/>
    </row>
    <row r="18" spans="1:11" ht="16.5" customHeight="1" outlineLevel="1">
      <c r="A18" s="163" t="s">
        <v>86</v>
      </c>
      <c r="B18" s="434">
        <v>0.32583238910738338</v>
      </c>
      <c r="C18" s="434">
        <v>0.14682825967629526</v>
      </c>
      <c r="D18" s="434">
        <v>0.52048681687381093</v>
      </c>
      <c r="E18" s="435">
        <v>6.8525343425104293E-3</v>
      </c>
      <c r="G18" s="128"/>
      <c r="I18" s="128"/>
    </row>
    <row r="19" spans="1:11" ht="16.5" customHeight="1" outlineLevel="1">
      <c r="A19" s="156" t="s">
        <v>87</v>
      </c>
      <c r="B19" s="201">
        <v>0.3705715898727755</v>
      </c>
      <c r="C19" s="201">
        <v>0.41440168867809452</v>
      </c>
      <c r="D19" s="201">
        <v>0.19513159245835265</v>
      </c>
      <c r="E19" s="202">
        <v>1.9895128990777292E-2</v>
      </c>
      <c r="G19" s="128"/>
      <c r="I19" s="128"/>
    </row>
    <row r="20" spans="1:11" ht="16.5" customHeight="1" outlineLevel="1">
      <c r="A20" s="164" t="s">
        <v>88</v>
      </c>
      <c r="B20" s="201">
        <v>0.30232656699383192</v>
      </c>
      <c r="C20" s="201">
        <v>6.2461009244894001E-3</v>
      </c>
      <c r="D20" s="201">
        <v>0.69142733208167861</v>
      </c>
      <c r="E20" s="202">
        <v>0</v>
      </c>
      <c r="G20" s="128"/>
      <c r="I20" s="128"/>
    </row>
    <row r="21" spans="1:11" ht="16.5" customHeight="1" outlineLevel="1">
      <c r="A21" s="47" t="s">
        <v>51</v>
      </c>
      <c r="B21" s="442">
        <v>0.32887564482376463</v>
      </c>
      <c r="C21" s="442">
        <v>0.14757870697613121</v>
      </c>
      <c r="D21" s="442">
        <v>0.51670969716103876</v>
      </c>
      <c r="E21" s="443">
        <v>6.8359510390654842E-3</v>
      </c>
      <c r="G21" s="128"/>
    </row>
    <row r="22" spans="1:11" ht="16.5" customHeight="1" outlineLevel="1">
      <c r="A22" s="65" t="s">
        <v>27</v>
      </c>
      <c r="B22" s="444">
        <v>0.64744741715150844</v>
      </c>
      <c r="C22" s="444">
        <v>0.24478648503873107</v>
      </c>
      <c r="D22" s="444">
        <v>0.10639138897281414</v>
      </c>
      <c r="E22" s="445">
        <v>1.3747088369462531E-3</v>
      </c>
      <c r="G22" s="128"/>
    </row>
    <row r="23" spans="1:11" ht="16.5" customHeight="1" outlineLevel="1" thickBot="1">
      <c r="A23" s="8" t="s">
        <v>28</v>
      </c>
      <c r="B23" s="436">
        <v>0.63634099224680885</v>
      </c>
      <c r="C23" s="436">
        <v>0.2413975128165021</v>
      </c>
      <c r="D23" s="436">
        <v>0.12069638983217328</v>
      </c>
      <c r="E23" s="438">
        <v>1.5651051045157877E-3</v>
      </c>
      <c r="G23" s="128"/>
    </row>
    <row r="24" spans="1:11" outlineLevel="1">
      <c r="A24" s="129" t="s">
        <v>60</v>
      </c>
    </row>
    <row r="25" spans="1:11">
      <c r="A25" s="129"/>
    </row>
    <row r="26" spans="1:11" s="138" customFormat="1" ht="15" customHeight="1">
      <c r="A26" s="549" t="s">
        <v>181</v>
      </c>
      <c r="B26" s="549"/>
      <c r="C26" s="549"/>
      <c r="D26" s="549"/>
      <c r="E26" s="549"/>
      <c r="F26" s="549"/>
      <c r="G26" s="549"/>
      <c r="H26" s="549"/>
      <c r="I26" s="549"/>
      <c r="J26" s="549"/>
    </row>
    <row r="27" spans="1:11" ht="20.25" hidden="1" customHeight="1" outlineLevel="1" thickBot="1">
      <c r="A27" s="563" t="s">
        <v>85</v>
      </c>
      <c r="B27" s="563"/>
      <c r="C27" s="563"/>
      <c r="D27" s="563"/>
      <c r="E27" s="563"/>
      <c r="F27" s="563"/>
      <c r="G27" s="563"/>
      <c r="H27" s="563"/>
      <c r="I27" s="563"/>
      <c r="J27" s="563"/>
    </row>
    <row r="28" spans="1:11" ht="15" hidden="1" customHeight="1" outlineLevel="1">
      <c r="A28" s="552" t="s">
        <v>5</v>
      </c>
      <c r="B28" s="554" t="s">
        <v>3</v>
      </c>
      <c r="C28" s="555"/>
      <c r="D28" s="555"/>
      <c r="E28" s="556"/>
      <c r="F28" s="554" t="s">
        <v>4</v>
      </c>
      <c r="G28" s="555"/>
      <c r="H28" s="555"/>
      <c r="I28" s="555"/>
      <c r="J28" s="557" t="s">
        <v>100</v>
      </c>
    </row>
    <row r="29" spans="1:11" ht="15" hidden="1" customHeight="1" outlineLevel="1" thickBot="1">
      <c r="A29" s="553"/>
      <c r="B29" s="559" t="s">
        <v>24</v>
      </c>
      <c r="C29" s="560"/>
      <c r="D29" s="559" t="s">
        <v>25</v>
      </c>
      <c r="E29" s="560"/>
      <c r="F29" s="559" t="s">
        <v>24</v>
      </c>
      <c r="G29" s="560"/>
      <c r="H29" s="559" t="s">
        <v>25</v>
      </c>
      <c r="I29" s="561"/>
      <c r="J29" s="558"/>
    </row>
    <row r="30" spans="1:11" ht="16.5" hidden="1" customHeight="1" outlineLevel="1">
      <c r="A30" s="62" t="s">
        <v>9</v>
      </c>
      <c r="B30" s="205">
        <v>18</v>
      </c>
      <c r="C30" s="440">
        <v>1.0575793184488837E-2</v>
      </c>
      <c r="D30" s="205">
        <v>7</v>
      </c>
      <c r="E30" s="440">
        <v>4.1128084606345478E-3</v>
      </c>
      <c r="F30" s="205">
        <v>1676</v>
      </c>
      <c r="G30" s="440">
        <v>0.98472385428907172</v>
      </c>
      <c r="H30" s="205">
        <v>1</v>
      </c>
      <c r="I30" s="441">
        <v>5.8754406580493535E-4</v>
      </c>
      <c r="J30" s="209">
        <f>SUM(H30,F30,D30,B30)</f>
        <v>1702</v>
      </c>
      <c r="K30" s="174"/>
    </row>
    <row r="31" spans="1:11" ht="16.5" hidden="1" customHeight="1" outlineLevel="1">
      <c r="A31" s="155" t="s">
        <v>2</v>
      </c>
      <c r="B31" s="206">
        <v>19</v>
      </c>
      <c r="C31" s="434">
        <v>7.6034671810345524E-5</v>
      </c>
      <c r="D31" s="206">
        <v>1</v>
      </c>
      <c r="E31" s="434">
        <v>4.0018248321234481E-6</v>
      </c>
      <c r="F31" s="206">
        <v>249848</v>
      </c>
      <c r="G31" s="434">
        <v>0.99984793065637934</v>
      </c>
      <c r="H31" s="206">
        <v>18</v>
      </c>
      <c r="I31" s="435">
        <v>7.2032846978222073E-5</v>
      </c>
      <c r="J31" s="210">
        <f t="shared" ref="J31" si="2">SUM(H31,F31,D31,B31)</f>
        <v>249886</v>
      </c>
      <c r="K31" s="393"/>
    </row>
    <row r="32" spans="1:11" ht="16.5" hidden="1" customHeight="1" outlineLevel="1">
      <c r="A32" s="163" t="s">
        <v>86</v>
      </c>
      <c r="B32" s="177">
        <v>463</v>
      </c>
      <c r="C32" s="178">
        <v>0.10295752724038247</v>
      </c>
      <c r="D32" s="177">
        <v>22</v>
      </c>
      <c r="E32" s="178">
        <v>4.8921503224371807E-3</v>
      </c>
      <c r="F32" s="177">
        <v>4004</v>
      </c>
      <c r="G32" s="178">
        <v>0.89037135868356687</v>
      </c>
      <c r="H32" s="177">
        <v>8</v>
      </c>
      <c r="I32" s="179">
        <v>1.7789637536135201E-3</v>
      </c>
      <c r="J32" s="180">
        <f>SUM(H32,F32,D32,B32)</f>
        <v>4497</v>
      </c>
      <c r="K32" s="393"/>
    </row>
    <row r="33" spans="1:11" ht="16.5" hidden="1" customHeight="1" outlineLevel="1">
      <c r="A33" s="156" t="s">
        <v>87</v>
      </c>
      <c r="B33" s="207">
        <v>277</v>
      </c>
      <c r="C33" s="201">
        <v>6.5268614514608858E-2</v>
      </c>
      <c r="D33" s="207">
        <v>13</v>
      </c>
      <c r="E33" s="201">
        <v>3.0631479736098022E-3</v>
      </c>
      <c r="F33" s="207">
        <v>3946</v>
      </c>
      <c r="G33" s="201">
        <v>0.92978322337417529</v>
      </c>
      <c r="H33" s="207">
        <v>8</v>
      </c>
      <c r="I33" s="202">
        <v>1.885014137606032E-3</v>
      </c>
      <c r="J33" s="211">
        <f t="shared" ref="J33:J37" si="3">SUM(H33,F33,D33,B33)</f>
        <v>4244</v>
      </c>
      <c r="K33" s="393"/>
    </row>
    <row r="34" spans="1:11" ht="16.5" hidden="1" customHeight="1" outlineLevel="1">
      <c r="A34" s="164" t="s">
        <v>88</v>
      </c>
      <c r="B34" s="207">
        <v>186</v>
      </c>
      <c r="C34" s="201">
        <v>0.7351778656126482</v>
      </c>
      <c r="D34" s="207">
        <v>9</v>
      </c>
      <c r="E34" s="201">
        <v>3.5573122529644272E-2</v>
      </c>
      <c r="F34" s="207">
        <v>58</v>
      </c>
      <c r="G34" s="201">
        <v>0.22924901185770752</v>
      </c>
      <c r="H34" s="207">
        <v>0</v>
      </c>
      <c r="I34" s="202">
        <v>0</v>
      </c>
      <c r="J34" s="211">
        <f t="shared" si="3"/>
        <v>253</v>
      </c>
      <c r="K34" s="393"/>
    </row>
    <row r="35" spans="1:11" ht="16.5" hidden="1" customHeight="1" outlineLevel="1">
      <c r="A35" s="157" t="s">
        <v>51</v>
      </c>
      <c r="B35" s="64">
        <v>500</v>
      </c>
      <c r="C35" s="442">
        <v>1.9524767167151532E-3</v>
      </c>
      <c r="D35" s="64">
        <v>30</v>
      </c>
      <c r="E35" s="442">
        <v>1.1714860300290919E-4</v>
      </c>
      <c r="F35" s="64">
        <v>255528</v>
      </c>
      <c r="G35" s="442">
        <v>0.99782494093757934</v>
      </c>
      <c r="H35" s="64">
        <v>27</v>
      </c>
      <c r="I35" s="443">
        <v>1.0543374270261827E-4</v>
      </c>
      <c r="J35" s="175">
        <f t="shared" si="3"/>
        <v>256085</v>
      </c>
      <c r="K35" s="393"/>
    </row>
    <row r="36" spans="1:11" ht="16.5" hidden="1" customHeight="1" outlineLevel="1">
      <c r="A36" s="65" t="s">
        <v>27</v>
      </c>
      <c r="B36" s="208">
        <v>2975</v>
      </c>
      <c r="C36" s="444">
        <v>0.7624295233213737</v>
      </c>
      <c r="D36" s="208">
        <v>401</v>
      </c>
      <c r="E36" s="444">
        <v>0.10276781137878012</v>
      </c>
      <c r="F36" s="208">
        <v>518</v>
      </c>
      <c r="G36" s="444">
        <v>0.13275243464889799</v>
      </c>
      <c r="H36" s="208">
        <v>8</v>
      </c>
      <c r="I36" s="445">
        <v>2.0502306509482316E-3</v>
      </c>
      <c r="J36" s="212">
        <f t="shared" si="3"/>
        <v>3902</v>
      </c>
      <c r="K36" s="174"/>
    </row>
    <row r="37" spans="1:11" ht="16.5" hidden="1" customHeight="1" outlineLevel="1" thickBot="1">
      <c r="A37" s="8" t="s">
        <v>28</v>
      </c>
      <c r="B37" s="66">
        <v>3475</v>
      </c>
      <c r="C37" s="436">
        <v>1.3366052918030518E-2</v>
      </c>
      <c r="D37" s="66">
        <v>431</v>
      </c>
      <c r="E37" s="436">
        <v>1.6577751964521304E-3</v>
      </c>
      <c r="F37" s="66">
        <v>256046</v>
      </c>
      <c r="G37" s="436">
        <v>0.98484154976979621</v>
      </c>
      <c r="H37" s="66">
        <v>35</v>
      </c>
      <c r="I37" s="438">
        <v>1.3462211572117067E-4</v>
      </c>
      <c r="J37" s="176">
        <f t="shared" si="3"/>
        <v>259987</v>
      </c>
      <c r="K37" s="174"/>
    </row>
    <row r="38" spans="1:11" ht="8.25" hidden="1" customHeight="1" outlineLevel="1" thickBot="1">
      <c r="A38" s="67"/>
      <c r="B38" s="67"/>
      <c r="C38" s="67"/>
      <c r="D38" s="67"/>
      <c r="E38" s="67"/>
    </row>
    <row r="39" spans="1:11" ht="20.25" hidden="1" customHeight="1" outlineLevel="1" thickBot="1">
      <c r="A39" s="564" t="s">
        <v>113</v>
      </c>
      <c r="B39" s="564"/>
      <c r="C39" s="564"/>
      <c r="D39" s="564"/>
      <c r="E39" s="564"/>
    </row>
    <row r="40" spans="1:11" ht="15" hidden="1" customHeight="1" outlineLevel="1">
      <c r="A40" s="552" t="s">
        <v>5</v>
      </c>
      <c r="B40" s="554" t="s">
        <v>3</v>
      </c>
      <c r="C40" s="556"/>
      <c r="D40" s="554" t="s">
        <v>78</v>
      </c>
      <c r="E40" s="555"/>
    </row>
    <row r="41" spans="1:11" ht="15" hidden="1" customHeight="1" outlineLevel="1" thickBot="1">
      <c r="A41" s="553"/>
      <c r="B41" s="7" t="s">
        <v>102</v>
      </c>
      <c r="C41" s="7" t="s">
        <v>25</v>
      </c>
      <c r="D41" s="7" t="s">
        <v>102</v>
      </c>
      <c r="E41" s="349" t="s">
        <v>25</v>
      </c>
    </row>
    <row r="42" spans="1:11" ht="16.5" hidden="1" customHeight="1" outlineLevel="1">
      <c r="A42" s="62" t="s">
        <v>9</v>
      </c>
      <c r="B42" s="440">
        <v>9.2745605803586803E-2</v>
      </c>
      <c r="C42" s="440">
        <v>0.130686904659013</v>
      </c>
      <c r="D42" s="440">
        <v>0.77445244975622862</v>
      </c>
      <c r="E42" s="441">
        <v>2.1150397811717475E-3</v>
      </c>
      <c r="F42" s="128"/>
    </row>
    <row r="43" spans="1:11" ht="16.5" hidden="1" customHeight="1" outlineLevel="1">
      <c r="A43" s="63" t="s">
        <v>2</v>
      </c>
      <c r="B43" s="434">
        <v>0.18142418527153872</v>
      </c>
      <c r="C43" s="434">
        <v>1.6549304873779282E-2</v>
      </c>
      <c r="D43" s="434">
        <v>0.80169518093725389</v>
      </c>
      <c r="E43" s="435">
        <v>3.3132891742795038E-4</v>
      </c>
      <c r="F43" s="128"/>
    </row>
    <row r="44" spans="1:11" ht="16.5" hidden="1" customHeight="1" outlineLevel="1">
      <c r="A44" s="163" t="s">
        <v>86</v>
      </c>
      <c r="B44" s="434">
        <v>0.32377163374972995</v>
      </c>
      <c r="C44" s="434">
        <v>0.14833760524535325</v>
      </c>
      <c r="D44" s="434">
        <v>0.52151645915807376</v>
      </c>
      <c r="E44" s="435">
        <v>6.3743018468429636E-3</v>
      </c>
      <c r="F44" s="128"/>
    </row>
    <row r="45" spans="1:11" ht="16.5" hidden="1" customHeight="1" outlineLevel="1">
      <c r="A45" s="156" t="s">
        <v>87</v>
      </c>
      <c r="B45" s="201">
        <v>0.36894334505162912</v>
      </c>
      <c r="C45" s="201">
        <v>0.41360117881122477</v>
      </c>
      <c r="D45" s="201">
        <v>0.19915670575494146</v>
      </c>
      <c r="E45" s="202">
        <v>1.8298770382204673E-2</v>
      </c>
      <c r="F45" s="128"/>
    </row>
    <row r="46" spans="1:11" ht="16.5" hidden="1" customHeight="1" outlineLevel="1">
      <c r="A46" s="164" t="s">
        <v>88</v>
      </c>
      <c r="B46" s="201">
        <v>0.29962480306097611</v>
      </c>
      <c r="C46" s="201">
        <v>6.5392448516076772E-3</v>
      </c>
      <c r="D46" s="201">
        <v>0.69383595208741622</v>
      </c>
      <c r="E46" s="202">
        <v>0</v>
      </c>
      <c r="F46" s="128"/>
    </row>
    <row r="47" spans="1:11" ht="16.5" hidden="1" customHeight="1" outlineLevel="1">
      <c r="A47" s="47" t="s">
        <v>51</v>
      </c>
      <c r="B47" s="442">
        <v>0.32780070800498068</v>
      </c>
      <c r="C47" s="442">
        <v>0.14933726202074349</v>
      </c>
      <c r="D47" s="442">
        <v>0.5164853702112755</v>
      </c>
      <c r="E47" s="443">
        <v>6.3766597630002071E-3</v>
      </c>
      <c r="F47" s="128"/>
    </row>
    <row r="48" spans="1:11" ht="16.5" hidden="1" customHeight="1" outlineLevel="1">
      <c r="A48" s="65" t="s">
        <v>27</v>
      </c>
      <c r="B48" s="444">
        <v>0.64495270325236198</v>
      </c>
      <c r="C48" s="444">
        <v>0.25068385577218388</v>
      </c>
      <c r="D48" s="444">
        <v>0.10342746719215294</v>
      </c>
      <c r="E48" s="445">
        <v>9.3597378330121165E-4</v>
      </c>
      <c r="F48" s="128"/>
    </row>
    <row r="49" spans="1:6" ht="16.5" hidden="1" customHeight="1" outlineLevel="1" thickBot="1">
      <c r="A49" s="8" t="s">
        <v>28</v>
      </c>
      <c r="B49" s="436">
        <v>0.63302808861342197</v>
      </c>
      <c r="C49" s="436">
        <v>0.24687331983495142</v>
      </c>
      <c r="D49" s="436">
        <v>0.11895805312849464</v>
      </c>
      <c r="E49" s="438">
        <v>1.140538423131993E-3</v>
      </c>
      <c r="F49" s="128"/>
    </row>
    <row r="50" spans="1:6" hidden="1" outlineLevel="1">
      <c r="A50" s="129" t="s">
        <v>60</v>
      </c>
    </row>
    <row r="51" spans="1:6" collapsed="1"/>
  </sheetData>
  <mergeCells count="28">
    <mergeCell ref="A39:E39"/>
    <mergeCell ref="A40:A41"/>
    <mergeCell ref="B40:C40"/>
    <mergeCell ref="D40:E40"/>
    <mergeCell ref="A27:J27"/>
    <mergeCell ref="A28:A29"/>
    <mergeCell ref="B28:E28"/>
    <mergeCell ref="F28:I28"/>
    <mergeCell ref="J28:J29"/>
    <mergeCell ref="B29:C29"/>
    <mergeCell ref="D29:E29"/>
    <mergeCell ref="F29:G29"/>
    <mergeCell ref="H29:I29"/>
    <mergeCell ref="A26:J26"/>
    <mergeCell ref="A1:XFD1"/>
    <mergeCell ref="A2:A3"/>
    <mergeCell ref="B2:E2"/>
    <mergeCell ref="F2:I2"/>
    <mergeCell ref="J2:J3"/>
    <mergeCell ref="B3:C3"/>
    <mergeCell ref="D3:E3"/>
    <mergeCell ref="F3:G3"/>
    <mergeCell ref="H3:I3"/>
    <mergeCell ref="A12:XFD12"/>
    <mergeCell ref="A13:E13"/>
    <mergeCell ref="A14:A15"/>
    <mergeCell ref="B14:C14"/>
    <mergeCell ref="D14:E14"/>
  </mergeCells>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F0"/>
  </sheetPr>
  <dimension ref="A1:Q108"/>
  <sheetViews>
    <sheetView zoomScale="70" zoomScaleNormal="70" workbookViewId="0">
      <pane ySplit="1" topLeftCell="A2" activePane="bottomLeft" state="frozen"/>
      <selection sqref="A1:XFD1"/>
      <selection pane="bottomLeft" sqref="A1:XFD1"/>
    </sheetView>
  </sheetViews>
  <sheetFormatPr defaultColWidth="9.109375" defaultRowHeight="13.2" outlineLevelRow="1"/>
  <cols>
    <col min="1" max="1" width="40.21875" style="1" customWidth="1"/>
    <col min="2" max="2" width="11" style="1" customWidth="1"/>
    <col min="3" max="3" width="2.33203125" style="1" customWidth="1"/>
    <col min="4" max="4" width="38.6640625" style="1" customWidth="1"/>
    <col min="5" max="5" width="10" style="1" bestFit="1" customWidth="1"/>
    <col min="6" max="6" width="2.6640625" style="1" customWidth="1"/>
    <col min="7" max="7" width="39.109375" style="1" customWidth="1"/>
    <col min="8" max="8" width="10" style="1" bestFit="1" customWidth="1"/>
    <col min="9" max="9" width="2" style="1" customWidth="1"/>
    <col min="10" max="10" width="39.33203125" style="1" customWidth="1"/>
    <col min="11" max="11" width="10.5546875" style="1" bestFit="1" customWidth="1"/>
    <col min="12" max="12" width="2.33203125" style="1" customWidth="1"/>
    <col min="13" max="13" width="37.77734375" style="1" customWidth="1"/>
    <col min="14" max="14" width="9.109375" style="1"/>
    <col min="15" max="15" width="2.44140625" style="1" customWidth="1"/>
    <col min="16" max="16" width="38" style="1" customWidth="1"/>
    <col min="17" max="16384" width="9.109375" style="1"/>
  </cols>
  <sheetData>
    <row r="1" spans="1:17" s="567" customFormat="1" ht="26.25" customHeight="1">
      <c r="A1" s="567" t="s">
        <v>65</v>
      </c>
    </row>
    <row r="2" spans="1:17" s="566" customFormat="1" ht="18.75" customHeight="1" thickBot="1">
      <c r="A2" s="566" t="s">
        <v>199</v>
      </c>
    </row>
    <row r="3" spans="1:17" ht="36" customHeight="1" thickBot="1">
      <c r="A3" s="568" t="s">
        <v>0</v>
      </c>
      <c r="B3" s="568"/>
      <c r="C3" s="31"/>
      <c r="D3" s="568" t="s">
        <v>1</v>
      </c>
      <c r="E3" s="568"/>
      <c r="F3" s="31"/>
      <c r="G3" s="568" t="s">
        <v>104</v>
      </c>
      <c r="H3" s="568"/>
      <c r="J3" s="568" t="s">
        <v>103</v>
      </c>
      <c r="K3" s="568"/>
      <c r="M3" s="568" t="s">
        <v>90</v>
      </c>
      <c r="N3" s="568"/>
      <c r="P3" s="568" t="s">
        <v>49</v>
      </c>
      <c r="Q3" s="568"/>
    </row>
    <row r="4" spans="1:17" s="99" customFormat="1" ht="13.8">
      <c r="A4" s="158" t="s">
        <v>95</v>
      </c>
      <c r="B4" s="341">
        <v>4.7000423390398102E-2</v>
      </c>
      <c r="D4" s="158" t="s">
        <v>89</v>
      </c>
      <c r="E4" s="341">
        <v>5.358863859715015E-2</v>
      </c>
      <c r="G4" s="158" t="s">
        <v>89</v>
      </c>
      <c r="H4" s="159">
        <v>0.76679285491638172</v>
      </c>
      <c r="I4" s="160"/>
      <c r="J4" s="158" t="s">
        <v>89</v>
      </c>
      <c r="K4" s="159">
        <v>0.60027050867808618</v>
      </c>
      <c r="L4" s="160"/>
      <c r="M4" s="158" t="s">
        <v>89</v>
      </c>
      <c r="N4" s="159">
        <v>0.65882432161299009</v>
      </c>
      <c r="O4" s="160"/>
      <c r="P4" s="158" t="s">
        <v>89</v>
      </c>
      <c r="Q4" s="159">
        <v>0.6482160004572638</v>
      </c>
    </row>
    <row r="5" spans="1:17" s="99" customFormat="1" ht="13.8">
      <c r="A5" s="24" t="s">
        <v>12</v>
      </c>
      <c r="B5" s="341">
        <v>0.2338020947468612</v>
      </c>
      <c r="D5" s="24" t="s">
        <v>12</v>
      </c>
      <c r="E5" s="341">
        <v>9.6082183725673842E-2</v>
      </c>
      <c r="G5" s="158" t="s">
        <v>10</v>
      </c>
      <c r="H5" s="159">
        <v>6.8655641438614113E-4</v>
      </c>
      <c r="I5" s="160"/>
      <c r="J5" s="158" t="s">
        <v>10</v>
      </c>
      <c r="K5" s="159">
        <v>2.7809072382531616E-3</v>
      </c>
      <c r="L5" s="160"/>
      <c r="M5" s="158" t="s">
        <v>10</v>
      </c>
      <c r="N5" s="159">
        <v>2.0444761878205468E-3</v>
      </c>
      <c r="O5" s="160"/>
      <c r="P5" s="158" t="s">
        <v>10</v>
      </c>
      <c r="Q5" s="159">
        <v>2.0088380886180636E-3</v>
      </c>
    </row>
    <row r="6" spans="1:17" s="99" customFormat="1" ht="13.8">
      <c r="A6" s="24" t="s">
        <v>34</v>
      </c>
      <c r="B6" s="341">
        <v>9.2265638232727626E-3</v>
      </c>
      <c r="D6" s="24" t="s">
        <v>34</v>
      </c>
      <c r="E6" s="341">
        <v>0</v>
      </c>
      <c r="G6" s="158" t="s">
        <v>12</v>
      </c>
      <c r="H6" s="159">
        <v>4.4598122544274456E-2</v>
      </c>
      <c r="I6" s="160"/>
      <c r="J6" s="158" t="s">
        <v>12</v>
      </c>
      <c r="K6" s="159">
        <v>0.15697839052840795</v>
      </c>
      <c r="L6" s="160"/>
      <c r="M6" s="158" t="s">
        <v>12</v>
      </c>
      <c r="N6" s="159">
        <v>0.11746241361741218</v>
      </c>
      <c r="O6" s="160"/>
      <c r="P6" s="158" t="s">
        <v>12</v>
      </c>
      <c r="Q6" s="159">
        <v>0.11830656433928347</v>
      </c>
    </row>
    <row r="7" spans="1:17" s="99" customFormat="1" ht="13.8">
      <c r="A7" s="158" t="s">
        <v>91</v>
      </c>
      <c r="B7" s="341">
        <v>0.25703517565631906</v>
      </c>
      <c r="D7" s="158" t="s">
        <v>91</v>
      </c>
      <c r="E7" s="341">
        <v>0.40722702350849249</v>
      </c>
      <c r="G7" s="158" t="s">
        <v>34</v>
      </c>
      <c r="H7" s="159">
        <v>1.0151117382228563E-3</v>
      </c>
      <c r="I7" s="160"/>
      <c r="J7" s="158" t="s">
        <v>91</v>
      </c>
      <c r="K7" s="159">
        <v>1.3199010271587687E-2</v>
      </c>
      <c r="L7" s="160"/>
      <c r="M7" s="158" t="s">
        <v>34</v>
      </c>
      <c r="N7" s="161">
        <v>3.5694106028790189E-4</v>
      </c>
      <c r="O7" s="160"/>
      <c r="P7" s="158" t="s">
        <v>34</v>
      </c>
      <c r="Q7" s="159">
        <v>4.3224131517026953E-4</v>
      </c>
    </row>
    <row r="8" spans="1:17" s="99" customFormat="1" ht="13.8">
      <c r="A8" s="24" t="s">
        <v>11</v>
      </c>
      <c r="B8" s="341">
        <v>0.44759686765981621</v>
      </c>
      <c r="D8" s="24" t="s">
        <v>11</v>
      </c>
      <c r="E8" s="341">
        <v>0.43917019027216336</v>
      </c>
      <c r="G8" s="158" t="s">
        <v>91</v>
      </c>
      <c r="H8" s="159">
        <v>7.6289831538757735E-2</v>
      </c>
      <c r="I8" s="160"/>
      <c r="J8" s="158" t="s">
        <v>13</v>
      </c>
      <c r="K8" s="159">
        <v>0.17717938350409562</v>
      </c>
      <c r="L8" s="160"/>
      <c r="M8" s="158" t="s">
        <v>91</v>
      </c>
      <c r="N8" s="159">
        <v>3.5383469173583204E-2</v>
      </c>
      <c r="O8" s="160"/>
      <c r="P8" s="158" t="s">
        <v>91</v>
      </c>
      <c r="Q8" s="159">
        <v>4.0538190693937104E-2</v>
      </c>
    </row>
    <row r="9" spans="1:17" s="99" customFormat="1" ht="13.8">
      <c r="A9" s="24" t="s">
        <v>8</v>
      </c>
      <c r="B9" s="341">
        <v>5.3388747233324889E-3</v>
      </c>
      <c r="D9" s="24" t="s">
        <v>8</v>
      </c>
      <c r="E9" s="341">
        <v>3.9319638965201204E-3</v>
      </c>
      <c r="G9" s="158" t="s">
        <v>11</v>
      </c>
      <c r="H9" s="159">
        <v>7.9603429721813682E-2</v>
      </c>
      <c r="I9" s="160"/>
      <c r="J9" s="158" t="s">
        <v>8</v>
      </c>
      <c r="K9" s="159">
        <v>4.2101982842205322E-2</v>
      </c>
      <c r="L9" s="160"/>
      <c r="M9" s="158" t="s">
        <v>11</v>
      </c>
      <c r="N9" s="159">
        <v>0.14286900850771786</v>
      </c>
      <c r="O9" s="160"/>
      <c r="P9" s="158" t="s">
        <v>11</v>
      </c>
      <c r="Q9" s="159">
        <v>0.14810841015123827</v>
      </c>
    </row>
    <row r="10" spans="1:17" s="99" customFormat="1" ht="13.8">
      <c r="A10" s="24"/>
      <c r="B10" s="341"/>
      <c r="D10" s="158"/>
      <c r="E10" s="341"/>
      <c r="G10" s="158" t="s">
        <v>8</v>
      </c>
      <c r="H10" s="159">
        <v>2.2602590414663979E-2</v>
      </c>
      <c r="I10" s="160"/>
      <c r="J10" s="158" t="s">
        <v>35</v>
      </c>
      <c r="K10" s="159">
        <v>7.4898169373640716E-3</v>
      </c>
      <c r="L10" s="160"/>
      <c r="M10" s="158" t="s">
        <v>8</v>
      </c>
      <c r="N10" s="159">
        <v>3.5245462967613474E-2</v>
      </c>
      <c r="O10" s="160"/>
      <c r="P10" s="158" t="s">
        <v>8</v>
      </c>
      <c r="Q10" s="159">
        <v>3.4712055483077951E-2</v>
      </c>
    </row>
    <row r="11" spans="1:17" s="99" customFormat="1" ht="13.8">
      <c r="B11" s="342"/>
      <c r="C11" s="25"/>
      <c r="E11" s="342"/>
      <c r="G11" s="158" t="s">
        <v>35</v>
      </c>
      <c r="H11" s="159">
        <v>8.4115027114992705E-3</v>
      </c>
      <c r="I11" s="160"/>
      <c r="J11" s="158"/>
      <c r="K11" s="159"/>
      <c r="L11" s="160"/>
      <c r="M11" s="158" t="s">
        <v>35</v>
      </c>
      <c r="N11" s="159">
        <v>7.8139068725746001E-3</v>
      </c>
      <c r="O11" s="160"/>
      <c r="P11" s="158" t="s">
        <v>35</v>
      </c>
      <c r="Q11" s="159">
        <v>7.67769947141106E-3</v>
      </c>
    </row>
    <row r="12" spans="1:17" s="99" customFormat="1" ht="13.8">
      <c r="B12" s="342"/>
      <c r="C12" s="24"/>
      <c r="E12" s="342"/>
      <c r="F12" s="98"/>
      <c r="G12" s="232"/>
      <c r="H12" s="233"/>
      <c r="I12" s="160"/>
      <c r="J12" s="232"/>
      <c r="K12" s="233"/>
      <c r="L12" s="160"/>
      <c r="M12" s="158"/>
      <c r="N12" s="233"/>
      <c r="O12" s="160"/>
      <c r="P12" s="158"/>
      <c r="Q12" s="159"/>
    </row>
    <row r="13" spans="1:17" s="357" customFormat="1" ht="13.8">
      <c r="A13" s="350" t="s">
        <v>33</v>
      </c>
      <c r="B13" s="351">
        <f>SUM(B7:B9)</f>
        <v>0.70997091803946777</v>
      </c>
      <c r="C13" s="352"/>
      <c r="D13" s="350" t="s">
        <v>33</v>
      </c>
      <c r="E13" s="351">
        <f>SUM(E7:E9)</f>
        <v>0.85032917767717608</v>
      </c>
      <c r="F13" s="353"/>
      <c r="G13" s="354" t="s">
        <v>33</v>
      </c>
      <c r="H13" s="355">
        <f>SUM(H8:H11)</f>
        <v>0.18690735438673464</v>
      </c>
      <c r="I13" s="356"/>
      <c r="J13" s="354" t="s">
        <v>33</v>
      </c>
      <c r="K13" s="355">
        <f>SUM(K7:K10)</f>
        <v>0.23997019355525268</v>
      </c>
      <c r="L13" s="356"/>
      <c r="M13" s="354" t="s">
        <v>33</v>
      </c>
      <c r="N13" s="355">
        <f>SUM(N8:N11)</f>
        <v>0.22131184752148914</v>
      </c>
      <c r="O13" s="356"/>
      <c r="P13" s="354" t="s">
        <v>33</v>
      </c>
      <c r="Q13" s="355">
        <f>SUM(Q8:Q11)</f>
        <v>0.23103635579966439</v>
      </c>
    </row>
    <row r="14" spans="1:17" s="99" customFormat="1" ht="14.4">
      <c r="A14" s="100"/>
      <c r="B14" s="101"/>
      <c r="C14" s="24"/>
      <c r="D14" s="100"/>
      <c r="E14" s="101"/>
      <c r="F14" s="98"/>
      <c r="G14" s="100"/>
      <c r="H14" s="162"/>
      <c r="J14" s="100"/>
      <c r="K14" s="162"/>
      <c r="M14" s="234"/>
      <c r="N14" s="235"/>
      <c r="P14" s="234"/>
      <c r="Q14" s="235"/>
    </row>
    <row r="15" spans="1:17" s="569" customFormat="1" ht="14.4" customHeight="1">
      <c r="A15" s="569" t="s">
        <v>96</v>
      </c>
    </row>
    <row r="16" spans="1:17" outlineLevel="1">
      <c r="A16" s="5"/>
      <c r="B16" s="5"/>
      <c r="C16" s="6"/>
      <c r="D16" s="5"/>
      <c r="E16" s="5"/>
      <c r="F16" s="6"/>
      <c r="I16" s="6"/>
      <c r="N16" s="2"/>
    </row>
    <row r="17" spans="1:14" outlineLevel="1">
      <c r="A17" s="5"/>
      <c r="B17" s="5"/>
      <c r="C17" s="5"/>
      <c r="F17" s="5"/>
      <c r="I17" s="5"/>
      <c r="N17" s="2"/>
    </row>
    <row r="18" spans="1:14" outlineLevel="1"/>
    <row r="19" spans="1:14" outlineLevel="1"/>
    <row r="20" spans="1:14" outlineLevel="1"/>
    <row r="21" spans="1:14" outlineLevel="1"/>
    <row r="22" spans="1:14" outlineLevel="1"/>
    <row r="23" spans="1:14" outlineLevel="1"/>
    <row r="24" spans="1:14" outlineLevel="1"/>
    <row r="25" spans="1:14" outlineLevel="1"/>
    <row r="26" spans="1:14" ht="13.8" outlineLevel="1">
      <c r="M26" s="23"/>
    </row>
    <row r="27" spans="1:14" outlineLevel="1"/>
    <row r="28" spans="1:14" outlineLevel="1"/>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spans="1:2" outlineLevel="1"/>
    <row r="66" spans="1:2" outlineLevel="1"/>
    <row r="67" spans="1:2" outlineLevel="1"/>
    <row r="68" spans="1:2" outlineLevel="1"/>
    <row r="69" spans="1:2" ht="13.8" outlineLevel="1" thickBot="1"/>
    <row r="70" spans="1:2" ht="16.2" outlineLevel="1" thickBot="1">
      <c r="A70" s="565" t="s">
        <v>44</v>
      </c>
      <c r="B70" s="565"/>
    </row>
    <row r="71" spans="1:2" ht="13.8">
      <c r="A71" s="158" t="s">
        <v>89</v>
      </c>
      <c r="B71" s="343">
        <v>0.8367075346770193</v>
      </c>
    </row>
    <row r="72" spans="1:2" ht="13.8">
      <c r="A72" s="158" t="s">
        <v>10</v>
      </c>
      <c r="B72" s="343">
        <v>3.4986498410137602E-2</v>
      </c>
    </row>
    <row r="73" spans="1:2" ht="13.8">
      <c r="A73" s="158" t="s">
        <v>12</v>
      </c>
      <c r="B73" s="343">
        <v>1.212345894685833E-2</v>
      </c>
    </row>
    <row r="74" spans="1:2" ht="13.8">
      <c r="A74" s="158" t="s">
        <v>34</v>
      </c>
      <c r="B74" s="343">
        <v>8.8102701178195714E-6</v>
      </c>
    </row>
    <row r="75" spans="1:2" ht="13.8">
      <c r="A75" s="158" t="s">
        <v>91</v>
      </c>
      <c r="B75" s="343">
        <v>7.4772998796325194E-4</v>
      </c>
    </row>
    <row r="76" spans="1:2" ht="13.8">
      <c r="A76" s="158" t="s">
        <v>11</v>
      </c>
      <c r="B76" s="343">
        <v>4.4776252371911109E-2</v>
      </c>
    </row>
    <row r="77" spans="1:2" ht="13.8">
      <c r="A77" s="158" t="s">
        <v>8</v>
      </c>
      <c r="B77" s="343">
        <v>3.0589828263021403E-2</v>
      </c>
    </row>
    <row r="78" spans="1:2" ht="13.8">
      <c r="A78" s="158" t="s">
        <v>26</v>
      </c>
      <c r="B78" s="343">
        <v>3.6639115752468573E-2</v>
      </c>
    </row>
    <row r="79" spans="1:2" ht="13.8">
      <c r="A79" s="158" t="s">
        <v>32</v>
      </c>
      <c r="B79" s="343">
        <v>4.2155216439075123E-6</v>
      </c>
    </row>
    <row r="80" spans="1:2" ht="13.8">
      <c r="A80" s="158" t="s">
        <v>35</v>
      </c>
      <c r="B80" s="343">
        <v>3.4165557988586038E-3</v>
      </c>
    </row>
    <row r="81" spans="1:2" ht="13.8">
      <c r="A81" s="236"/>
      <c r="B81" s="343"/>
    </row>
    <row r="82" spans="1:2" s="347" customFormat="1" ht="13.8">
      <c r="A82" s="354" t="s">
        <v>33</v>
      </c>
      <c r="B82" s="355">
        <f>SUM(B75:B80)</f>
        <v>0.11617369769586686</v>
      </c>
    </row>
    <row r="83" spans="1:2" outlineLevel="1"/>
    <row r="84" spans="1:2" outlineLevel="1"/>
    <row r="85" spans="1:2" outlineLevel="1"/>
    <row r="86" spans="1:2" outlineLevel="1"/>
    <row r="87" spans="1:2" outlineLevel="1"/>
    <row r="88" spans="1:2" outlineLevel="1"/>
    <row r="89" spans="1:2" outlineLevel="1"/>
    <row r="90" spans="1:2" outlineLevel="1"/>
    <row r="91" spans="1:2" outlineLevel="1"/>
    <row r="92" spans="1:2" outlineLevel="1"/>
    <row r="93" spans="1:2" outlineLevel="1"/>
    <row r="94" spans="1:2" outlineLevel="1"/>
    <row r="95" spans="1:2" outlineLevel="1"/>
    <row r="96" spans="1:2" outlineLevel="1"/>
    <row r="97" outlineLevel="1"/>
    <row r="98" outlineLevel="1"/>
    <row r="99" outlineLevel="1"/>
    <row r="100" outlineLevel="1"/>
    <row r="101" outlineLevel="1"/>
    <row r="102" outlineLevel="1"/>
    <row r="103" outlineLevel="1"/>
    <row r="104" outlineLevel="1"/>
    <row r="105" outlineLevel="1"/>
    <row r="106" outlineLevel="1"/>
    <row r="107" outlineLevel="1"/>
    <row r="108" outlineLevel="1"/>
  </sheetData>
  <mergeCells count="10">
    <mergeCell ref="A70:B70"/>
    <mergeCell ref="A2:XFD2"/>
    <mergeCell ref="A1:XFD1"/>
    <mergeCell ref="J3:K3"/>
    <mergeCell ref="A3:B3"/>
    <mergeCell ref="D3:E3"/>
    <mergeCell ref="G3:H3"/>
    <mergeCell ref="M3:N3"/>
    <mergeCell ref="P3:Q3"/>
    <mergeCell ref="A15:XFD15"/>
  </mergeCells>
  <phoneticPr fontId="0" type="noConversion"/>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8"/>
  <sheetViews>
    <sheetView zoomScale="70" zoomScaleNormal="70" workbookViewId="0">
      <selection sqref="A1:XFD1"/>
    </sheetView>
  </sheetViews>
  <sheetFormatPr defaultColWidth="9.109375" defaultRowHeight="13.8" outlineLevelRow="1" outlineLevelCol="1"/>
  <cols>
    <col min="1" max="1" width="24.109375" style="119" customWidth="1"/>
    <col min="2" max="5" width="9.33203125" style="119" customWidth="1"/>
    <col min="6" max="9" width="10.6640625" style="119" customWidth="1"/>
    <col min="10" max="13" width="11.77734375" style="119" hidden="1" customWidth="1" outlineLevel="1"/>
    <col min="14" max="14" width="9.33203125" style="119" customWidth="1" collapsed="1"/>
    <col min="15" max="15" width="9.33203125" style="119" customWidth="1"/>
    <col min="16" max="27" width="9" style="119" customWidth="1"/>
    <col min="28" max="16384" width="9.109375" style="119"/>
  </cols>
  <sheetData>
    <row r="1" spans="1:15" s="567" customFormat="1" ht="25.2" customHeight="1">
      <c r="A1" s="567" t="s">
        <v>68</v>
      </c>
    </row>
    <row r="2" spans="1:15" s="566" customFormat="1" ht="18.75" customHeight="1" thickBot="1">
      <c r="A2" s="566" t="s">
        <v>200</v>
      </c>
    </row>
    <row r="3" spans="1:15" ht="21" customHeight="1">
      <c r="A3" s="574" t="s">
        <v>70</v>
      </c>
      <c r="B3" s="570" t="s">
        <v>9</v>
      </c>
      <c r="C3" s="571"/>
      <c r="D3" s="570" t="s">
        <v>2</v>
      </c>
      <c r="E3" s="571"/>
      <c r="F3" s="572" t="s">
        <v>93</v>
      </c>
      <c r="G3" s="572"/>
      <c r="H3" s="570" t="s">
        <v>94</v>
      </c>
      <c r="I3" s="571"/>
      <c r="J3" s="572" t="s">
        <v>50</v>
      </c>
      <c r="K3" s="572"/>
      <c r="L3" s="570" t="s">
        <v>114</v>
      </c>
      <c r="M3" s="571"/>
      <c r="N3" s="570" t="s">
        <v>27</v>
      </c>
      <c r="O3" s="573"/>
    </row>
    <row r="4" spans="1:15" ht="21.75" customHeight="1" thickBot="1">
      <c r="A4" s="575"/>
      <c r="B4" s="238" t="s">
        <v>69</v>
      </c>
      <c r="C4" s="239" t="s">
        <v>67</v>
      </c>
      <c r="D4" s="238" t="s">
        <v>69</v>
      </c>
      <c r="E4" s="239" t="s">
        <v>67</v>
      </c>
      <c r="F4" s="240" t="s">
        <v>69</v>
      </c>
      <c r="G4" s="240" t="s">
        <v>67</v>
      </c>
      <c r="H4" s="238" t="s">
        <v>69</v>
      </c>
      <c r="I4" s="239" t="s">
        <v>67</v>
      </c>
      <c r="J4" s="240" t="s">
        <v>69</v>
      </c>
      <c r="K4" s="240" t="s">
        <v>67</v>
      </c>
      <c r="L4" s="238" t="s">
        <v>69</v>
      </c>
      <c r="M4" s="239" t="s">
        <v>67</v>
      </c>
      <c r="N4" s="238" t="s">
        <v>69</v>
      </c>
      <c r="O4" s="241" t="s">
        <v>67</v>
      </c>
    </row>
    <row r="5" spans="1:15" s="123" customFormat="1" ht="19.8" customHeight="1">
      <c r="A5" s="242" t="s">
        <v>89</v>
      </c>
      <c r="B5" s="329">
        <v>0.54184633375572233</v>
      </c>
      <c r="C5" s="330">
        <v>0.13030803095072074</v>
      </c>
      <c r="D5" s="335">
        <v>-9.465756639759626E-2</v>
      </c>
      <c r="E5" s="336">
        <v>-1.7357145778204127E-2</v>
      </c>
      <c r="F5" s="329">
        <v>3.6170064804653901</v>
      </c>
      <c r="G5" s="330">
        <v>4.9505798743456557E-2</v>
      </c>
      <c r="H5" s="329">
        <v>4.5350467104344201</v>
      </c>
      <c r="I5" s="330">
        <v>8.1724327302598765E-2</v>
      </c>
      <c r="J5" s="329">
        <v>4.2925970968935694</v>
      </c>
      <c r="K5" s="330">
        <v>6.9696518790880582E-2</v>
      </c>
      <c r="L5" s="329">
        <v>4.3564216036105492</v>
      </c>
      <c r="M5" s="330">
        <v>7.2048437064996224E-2</v>
      </c>
      <c r="N5" s="331">
        <v>0.61035197142298436</v>
      </c>
      <c r="O5" s="332">
        <v>7.3482906466606447E-3</v>
      </c>
    </row>
    <row r="6" spans="1:15" s="123" customFormat="1" ht="19.8" customHeight="1">
      <c r="A6" s="243" t="s">
        <v>10</v>
      </c>
      <c r="B6" s="244" t="s">
        <v>57</v>
      </c>
      <c r="C6" s="245" t="s">
        <v>57</v>
      </c>
      <c r="D6" s="244" t="s">
        <v>57</v>
      </c>
      <c r="E6" s="245" t="s">
        <v>57</v>
      </c>
      <c r="F6" s="335">
        <v>-1.431492954409797E-2</v>
      </c>
      <c r="G6" s="336">
        <v>-0.17253020407778874</v>
      </c>
      <c r="H6" s="335">
        <v>-5.1305493640850908E-2</v>
      </c>
      <c r="I6" s="336">
        <v>-0.15575617120169449</v>
      </c>
      <c r="J6" s="335">
        <v>-3.9425638120572884E-2</v>
      </c>
      <c r="K6" s="336">
        <v>-0.16166445891324011</v>
      </c>
      <c r="L6" s="335">
        <v>-3.8160242194040753E-2</v>
      </c>
      <c r="M6" s="336">
        <v>-0.15963686201555166</v>
      </c>
      <c r="N6" s="335">
        <v>-3.0284334164543125E-2</v>
      </c>
      <c r="O6" s="337">
        <v>-8.5817225998591987E-3</v>
      </c>
    </row>
    <row r="7" spans="1:15" s="123" customFormat="1" ht="28.8" customHeight="1">
      <c r="A7" s="246" t="s">
        <v>12</v>
      </c>
      <c r="B7" s="333">
        <v>-0.17109578584010299</v>
      </c>
      <c r="C7" s="334">
        <v>-7.2648111833900145E-3</v>
      </c>
      <c r="D7" s="327">
        <v>0.66496662820773733</v>
      </c>
      <c r="E7" s="328">
        <v>7.435400984067346E-2</v>
      </c>
      <c r="F7" s="327">
        <v>2.5202042263601272</v>
      </c>
      <c r="G7" s="328">
        <v>1.2993368711055149</v>
      </c>
      <c r="H7" s="327">
        <v>0.12921481958703962</v>
      </c>
      <c r="I7" s="328">
        <v>8.2996941573709269E-3</v>
      </c>
      <c r="J7" s="327">
        <v>0.90761918821324761</v>
      </c>
      <c r="K7" s="328">
        <v>8.3739351153876207E-2</v>
      </c>
      <c r="L7" s="327">
        <v>0.8825192533037971</v>
      </c>
      <c r="M7" s="328">
        <v>8.0609078854586722E-2</v>
      </c>
      <c r="N7" s="335">
        <v>-3.6432091673193473E-2</v>
      </c>
      <c r="O7" s="337">
        <v>-2.9174194349322207E-2</v>
      </c>
    </row>
    <row r="8" spans="1:15" s="123" customFormat="1" ht="19.8" customHeight="1">
      <c r="A8" s="247" t="s">
        <v>34</v>
      </c>
      <c r="B8" s="335">
        <v>-9.8969757756678378E-2</v>
      </c>
      <c r="C8" s="336">
        <v>-9.6874731248111273E-2</v>
      </c>
      <c r="D8" s="244" t="s">
        <v>57</v>
      </c>
      <c r="E8" s="245" t="s">
        <v>57</v>
      </c>
      <c r="F8" s="335">
        <v>-1.3744288379090351E-2</v>
      </c>
      <c r="G8" s="336">
        <v>-0.11925064649062911</v>
      </c>
      <c r="H8" s="335" t="s">
        <v>57</v>
      </c>
      <c r="I8" s="339" t="s">
        <v>57</v>
      </c>
      <c r="J8" s="335">
        <v>-4.3057417518367856E-3</v>
      </c>
      <c r="K8" s="336">
        <v>-0.10764395343329719</v>
      </c>
      <c r="L8" s="335">
        <v>-6.2675109204364081E-3</v>
      </c>
      <c r="M8" s="336">
        <v>-0.12663776370638555</v>
      </c>
      <c r="N8" s="422">
        <v>-6.1778711126548954E-5</v>
      </c>
      <c r="O8" s="423">
        <v>-6.5526449007930157E-2</v>
      </c>
    </row>
    <row r="9" spans="1:15" s="123" customFormat="1" ht="19.8" customHeight="1">
      <c r="A9" s="246" t="s">
        <v>92</v>
      </c>
      <c r="B9" s="327">
        <v>0.8007936033678803</v>
      </c>
      <c r="C9" s="328">
        <v>3.2156867842303156E-2</v>
      </c>
      <c r="D9" s="327">
        <v>2.1821935574005744</v>
      </c>
      <c r="E9" s="328">
        <v>5.6620777091856027E-2</v>
      </c>
      <c r="F9" s="333">
        <v>-0.76327172303543711</v>
      </c>
      <c r="G9" s="334">
        <v>-9.0949540288075836E-2</v>
      </c>
      <c r="H9" s="333">
        <v>-0.35872756994132332</v>
      </c>
      <c r="I9" s="334">
        <v>-0.21370276341118083</v>
      </c>
      <c r="J9" s="333">
        <v>-0.47027128821045955</v>
      </c>
      <c r="K9" s="334">
        <v>-0.11731506072520397</v>
      </c>
      <c r="L9" s="333">
        <v>-0.50132309927689922</v>
      </c>
      <c r="M9" s="334">
        <v>-0.11005652089739437</v>
      </c>
      <c r="N9" s="424">
        <v>2.3538680553166793E-2</v>
      </c>
      <c r="O9" s="425">
        <v>0.45943190736826173</v>
      </c>
    </row>
    <row r="10" spans="1:15" s="123" customFormat="1" ht="19.8" hidden="1" customHeight="1" outlineLevel="1">
      <c r="A10" s="248" t="s">
        <v>7</v>
      </c>
      <c r="B10" s="244" t="s">
        <v>57</v>
      </c>
      <c r="C10" s="245" t="s">
        <v>57</v>
      </c>
      <c r="D10" s="244" t="s">
        <v>57</v>
      </c>
      <c r="E10" s="245" t="s">
        <v>57</v>
      </c>
      <c r="F10" s="244" t="s">
        <v>57</v>
      </c>
      <c r="G10" s="245" t="s">
        <v>57</v>
      </c>
      <c r="H10" s="244" t="s">
        <v>57</v>
      </c>
      <c r="I10" s="245" t="s">
        <v>57</v>
      </c>
      <c r="J10" s="244" t="s">
        <v>57</v>
      </c>
      <c r="K10" s="245" t="s">
        <v>57</v>
      </c>
      <c r="L10" s="244" t="s">
        <v>57</v>
      </c>
      <c r="M10" s="245" t="s">
        <v>57</v>
      </c>
      <c r="N10" s="426">
        <v>0</v>
      </c>
      <c r="O10" s="427" t="e">
        <v>#DIV/0!</v>
      </c>
    </row>
    <row r="11" spans="1:15" s="123" customFormat="1" ht="19.8" customHeight="1" collapsed="1">
      <c r="A11" s="249" t="s">
        <v>11</v>
      </c>
      <c r="B11" s="333">
        <v>-0.80541556604615261</v>
      </c>
      <c r="C11" s="334">
        <v>-1.7676149615053646E-2</v>
      </c>
      <c r="D11" s="333">
        <v>-2.7484650313725822</v>
      </c>
      <c r="E11" s="334">
        <v>-5.8897171792365012E-2</v>
      </c>
      <c r="F11" s="333">
        <v>-1.4999720322582788</v>
      </c>
      <c r="G11" s="334">
        <v>-0.15855413181848113</v>
      </c>
      <c r="H11" s="333">
        <v>-3.4075646284879828</v>
      </c>
      <c r="I11" s="334">
        <v>-0.16130099396411202</v>
      </c>
      <c r="J11" s="333">
        <v>-2.7901541465849276</v>
      </c>
      <c r="K11" s="334">
        <v>-0.16338614281073663</v>
      </c>
      <c r="L11" s="333">
        <v>-2.8410507604249791</v>
      </c>
      <c r="M11" s="334">
        <v>-0.16094879781442856</v>
      </c>
      <c r="N11" s="428">
        <v>-8.6349778004350675E-2</v>
      </c>
      <c r="O11" s="429">
        <v>-1.8919862119502109E-2</v>
      </c>
    </row>
    <row r="12" spans="1:15" s="123" customFormat="1" ht="19.8" customHeight="1">
      <c r="A12" s="249" t="s">
        <v>8</v>
      </c>
      <c r="B12" s="335">
        <v>-0.26715882748069147</v>
      </c>
      <c r="C12" s="336">
        <v>-0.33351234197417134</v>
      </c>
      <c r="D12" s="333">
        <v>-4.0375878381538992E-3</v>
      </c>
      <c r="E12" s="334">
        <v>-1.0164255997597425E-2</v>
      </c>
      <c r="F12" s="333">
        <v>-3.6712903124301031</v>
      </c>
      <c r="G12" s="334">
        <v>-0.61894289221725707</v>
      </c>
      <c r="H12" s="333">
        <v>-0.77432448335024784</v>
      </c>
      <c r="I12" s="334">
        <v>-0.15534576116052468</v>
      </c>
      <c r="J12" s="333">
        <v>-1.788645659876148</v>
      </c>
      <c r="K12" s="334">
        <v>-0.33664239396464601</v>
      </c>
      <c r="L12" s="333">
        <v>-1.7487049007232995</v>
      </c>
      <c r="M12" s="334">
        <v>-0.33500668599552114</v>
      </c>
      <c r="N12" s="496">
        <v>-0.13498492989446054</v>
      </c>
      <c r="O12" s="497">
        <v>-4.2262458546294637E-2</v>
      </c>
    </row>
    <row r="13" spans="1:15" s="123" customFormat="1" ht="31.8" hidden="1" customHeight="1" outlineLevel="1">
      <c r="A13" s="248" t="s">
        <v>99</v>
      </c>
      <c r="B13" s="244" t="s">
        <v>57</v>
      </c>
      <c r="C13" s="245" t="s">
        <v>57</v>
      </c>
      <c r="D13" s="244" t="s">
        <v>57</v>
      </c>
      <c r="E13" s="245" t="s">
        <v>57</v>
      </c>
      <c r="F13" s="244" t="s">
        <v>57</v>
      </c>
      <c r="G13" s="245" t="s">
        <v>57</v>
      </c>
      <c r="H13" s="244" t="s">
        <v>57</v>
      </c>
      <c r="I13" s="245" t="s">
        <v>57</v>
      </c>
      <c r="J13" s="244" t="s">
        <v>57</v>
      </c>
      <c r="K13" s="245" t="s">
        <v>57</v>
      </c>
      <c r="L13" s="244" t="s">
        <v>57</v>
      </c>
      <c r="M13" s="245" t="s">
        <v>57</v>
      </c>
      <c r="N13" s="426">
        <v>0</v>
      </c>
      <c r="O13" s="427" t="e">
        <v>#DIV/0!</v>
      </c>
    </row>
    <row r="14" spans="1:15" s="123" customFormat="1" ht="19.8" customHeight="1" collapsed="1">
      <c r="A14" s="243" t="s">
        <v>26</v>
      </c>
      <c r="B14" s="244" t="s">
        <v>57</v>
      </c>
      <c r="C14" s="245" t="s">
        <v>57</v>
      </c>
      <c r="D14" s="244" t="s">
        <v>57</v>
      </c>
      <c r="E14" s="245" t="s">
        <v>57</v>
      </c>
      <c r="F14" s="335">
        <v>-0.17461742117853424</v>
      </c>
      <c r="G14" s="336">
        <v>-0.17190684690734337</v>
      </c>
      <c r="H14" s="335">
        <v>-7.2339354601051564E-2</v>
      </c>
      <c r="I14" s="336">
        <v>-8.8076830305862649E-2</v>
      </c>
      <c r="J14" s="335">
        <v>-0.10741381056289021</v>
      </c>
      <c r="K14" s="336">
        <v>-0.12085201056734667</v>
      </c>
      <c r="L14" s="335">
        <v>-0.10343434337470739</v>
      </c>
      <c r="M14" s="336">
        <v>-0.11872570475228844</v>
      </c>
      <c r="N14" s="335">
        <v>-0.31200842288235942</v>
      </c>
      <c r="O14" s="337">
        <v>-7.8474522382031897E-2</v>
      </c>
    </row>
    <row r="15" spans="1:15" s="123" customFormat="1" ht="19.8" customHeight="1">
      <c r="A15" s="243" t="s">
        <v>32</v>
      </c>
      <c r="B15" s="244" t="s">
        <v>57</v>
      </c>
      <c r="C15" s="245" t="s">
        <v>57</v>
      </c>
      <c r="D15" s="244" t="s">
        <v>57</v>
      </c>
      <c r="E15" s="245" t="s">
        <v>57</v>
      </c>
      <c r="F15" s="244" t="s">
        <v>57</v>
      </c>
      <c r="G15" s="245" t="s">
        <v>57</v>
      </c>
      <c r="H15" s="244" t="s">
        <v>57</v>
      </c>
      <c r="I15" s="245" t="s">
        <v>57</v>
      </c>
      <c r="J15" s="244" t="s">
        <v>57</v>
      </c>
      <c r="K15" s="245" t="s">
        <v>57</v>
      </c>
      <c r="L15" s="244" t="s">
        <v>57</v>
      </c>
      <c r="M15" s="245" t="s">
        <v>57</v>
      </c>
      <c r="N15" s="335">
        <v>-8.6083273299195019E-4</v>
      </c>
      <c r="O15" s="337">
        <v>-0.67127485261942565</v>
      </c>
    </row>
    <row r="16" spans="1:15" s="123" customFormat="1" ht="19.8" customHeight="1">
      <c r="A16" s="250" t="s">
        <v>170</v>
      </c>
      <c r="B16" s="244" t="s">
        <v>57</v>
      </c>
      <c r="C16" s="245" t="s">
        <v>57</v>
      </c>
      <c r="D16" s="244" t="s">
        <v>57</v>
      </c>
      <c r="E16" s="245" t="s">
        <v>57</v>
      </c>
      <c r="F16" s="244" t="s">
        <v>57</v>
      </c>
      <c r="G16" s="245" t="s">
        <v>57</v>
      </c>
      <c r="H16" s="244" t="s">
        <v>57</v>
      </c>
      <c r="I16" s="245" t="s">
        <v>57</v>
      </c>
      <c r="J16" s="244" t="s">
        <v>57</v>
      </c>
      <c r="K16" s="245" t="s">
        <v>57</v>
      </c>
      <c r="L16" s="244" t="s">
        <v>57</v>
      </c>
      <c r="M16" s="488" t="s">
        <v>57</v>
      </c>
      <c r="N16" s="420">
        <v>-3.2908483913111908E-2</v>
      </c>
      <c r="O16" s="421">
        <v>-8.7858091829049093E-2</v>
      </c>
    </row>
    <row r="17" spans="1:15" s="123" customFormat="1" ht="19.8" customHeight="1" thickBot="1">
      <c r="A17" s="251" t="s">
        <v>33</v>
      </c>
      <c r="B17" s="338">
        <v>-0.27178079015897083</v>
      </c>
      <c r="C17" s="419">
        <v>-3.8134571274451214E-3</v>
      </c>
      <c r="D17" s="338">
        <v>-0.57030906181014807</v>
      </c>
      <c r="E17" s="419">
        <v>-6.6622378960769172E-3</v>
      </c>
      <c r="F17" s="338">
        <v>-6.1091514889023566</v>
      </c>
      <c r="G17" s="419">
        <v>-0.24633787673077603</v>
      </c>
      <c r="H17" s="338">
        <v>-4.612956036380611</v>
      </c>
      <c r="I17" s="419">
        <v>-0.1612359316354279</v>
      </c>
      <c r="J17" s="338">
        <v>-5.1564849052344268</v>
      </c>
      <c r="K17" s="419">
        <v>-0.18896758022864787</v>
      </c>
      <c r="L17" s="338">
        <v>-5.1945131037998831</v>
      </c>
      <c r="M17" s="419">
        <v>-0.18356370806616748</v>
      </c>
      <c r="N17" s="338">
        <v>-0.54357376687410719</v>
      </c>
      <c r="O17" s="340">
        <v>-4.4698321741596034E-2</v>
      </c>
    </row>
    <row r="18" spans="1:15" ht="15" customHeight="1">
      <c r="A18" s="118"/>
    </row>
  </sheetData>
  <mergeCells count="10">
    <mergeCell ref="A1:XFD1"/>
    <mergeCell ref="A2:XFD2"/>
    <mergeCell ref="B3:C3"/>
    <mergeCell ref="D3:E3"/>
    <mergeCell ref="J3:K3"/>
    <mergeCell ref="L3:M3"/>
    <mergeCell ref="N3:O3"/>
    <mergeCell ref="A3:A4"/>
    <mergeCell ref="H3:I3"/>
    <mergeCell ref="F3:G3"/>
  </mergeCells>
  <phoneticPr fontId="66"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2"/>
  <sheetViews>
    <sheetView zoomScale="70" zoomScaleNormal="70" workbookViewId="0">
      <pane ySplit="1" topLeftCell="A2" activePane="bottomLeft" state="frozen"/>
      <selection pane="bottomLeft" sqref="A1:XFD1"/>
    </sheetView>
  </sheetViews>
  <sheetFormatPr defaultColWidth="9.109375" defaultRowHeight="13.2" outlineLevelRow="1"/>
  <cols>
    <col min="1" max="1" width="28.44140625" style="38" customWidth="1"/>
    <col min="2" max="4" width="25.109375" style="38" customWidth="1"/>
    <col min="5" max="5" width="20.44140625" style="38" customWidth="1"/>
    <col min="6" max="7" width="17.77734375" style="38" customWidth="1"/>
    <col min="8" max="256" width="9.109375" style="38"/>
    <col min="257" max="257" width="26.44140625" style="38" customWidth="1"/>
    <col min="258" max="260" width="19.77734375" style="38" customWidth="1"/>
    <col min="261" max="261" width="11.6640625" style="38" customWidth="1"/>
    <col min="262" max="263" width="17.5546875" style="38" customWidth="1"/>
    <col min="264" max="512" width="9.109375" style="38"/>
    <col min="513" max="513" width="26.44140625" style="38" customWidth="1"/>
    <col min="514" max="516" width="19.77734375" style="38" customWidth="1"/>
    <col min="517" max="517" width="11.6640625" style="38" customWidth="1"/>
    <col min="518" max="519" width="17.5546875" style="38" customWidth="1"/>
    <col min="520" max="768" width="9.109375" style="38"/>
    <col min="769" max="769" width="26.44140625" style="38" customWidth="1"/>
    <col min="770" max="772" width="19.77734375" style="38" customWidth="1"/>
    <col min="773" max="773" width="11.6640625" style="38" customWidth="1"/>
    <col min="774" max="775" width="17.5546875" style="38" customWidth="1"/>
    <col min="776" max="1024" width="9.109375" style="38"/>
    <col min="1025" max="1025" width="26.44140625" style="38" customWidth="1"/>
    <col min="1026" max="1028" width="19.77734375" style="38" customWidth="1"/>
    <col min="1029" max="1029" width="11.6640625" style="38" customWidth="1"/>
    <col min="1030" max="1031" width="17.5546875" style="38" customWidth="1"/>
    <col min="1032" max="1280" width="9.109375" style="38"/>
    <col min="1281" max="1281" width="26.44140625" style="38" customWidth="1"/>
    <col min="1282" max="1284" width="19.77734375" style="38" customWidth="1"/>
    <col min="1285" max="1285" width="11.6640625" style="38" customWidth="1"/>
    <col min="1286" max="1287" width="17.5546875" style="38" customWidth="1"/>
    <col min="1288" max="1536" width="9.109375" style="38"/>
    <col min="1537" max="1537" width="26.44140625" style="38" customWidth="1"/>
    <col min="1538" max="1540" width="19.77734375" style="38" customWidth="1"/>
    <col min="1541" max="1541" width="11.6640625" style="38" customWidth="1"/>
    <col min="1542" max="1543" width="17.5546875" style="38" customWidth="1"/>
    <col min="1544" max="1792" width="9.109375" style="38"/>
    <col min="1793" max="1793" width="26.44140625" style="38" customWidth="1"/>
    <col min="1794" max="1796" width="19.77734375" style="38" customWidth="1"/>
    <col min="1797" max="1797" width="11.6640625" style="38" customWidth="1"/>
    <col min="1798" max="1799" width="17.5546875" style="38" customWidth="1"/>
    <col min="1800" max="2048" width="9.109375" style="38"/>
    <col min="2049" max="2049" width="26.44140625" style="38" customWidth="1"/>
    <col min="2050" max="2052" width="19.77734375" style="38" customWidth="1"/>
    <col min="2053" max="2053" width="11.6640625" style="38" customWidth="1"/>
    <col min="2054" max="2055" width="17.5546875" style="38" customWidth="1"/>
    <col min="2056" max="2304" width="9.109375" style="38"/>
    <col min="2305" max="2305" width="26.44140625" style="38" customWidth="1"/>
    <col min="2306" max="2308" width="19.77734375" style="38" customWidth="1"/>
    <col min="2309" max="2309" width="11.6640625" style="38" customWidth="1"/>
    <col min="2310" max="2311" width="17.5546875" style="38" customWidth="1"/>
    <col min="2312" max="2560" width="9.109375" style="38"/>
    <col min="2561" max="2561" width="26.44140625" style="38" customWidth="1"/>
    <col min="2562" max="2564" width="19.77734375" style="38" customWidth="1"/>
    <col min="2565" max="2565" width="11.6640625" style="38" customWidth="1"/>
    <col min="2566" max="2567" width="17.5546875" style="38" customWidth="1"/>
    <col min="2568" max="2816" width="9.109375" style="38"/>
    <col min="2817" max="2817" width="26.44140625" style="38" customWidth="1"/>
    <col min="2818" max="2820" width="19.77734375" style="38" customWidth="1"/>
    <col min="2821" max="2821" width="11.6640625" style="38" customWidth="1"/>
    <col min="2822" max="2823" width="17.5546875" style="38" customWidth="1"/>
    <col min="2824" max="3072" width="9.109375" style="38"/>
    <col min="3073" max="3073" width="26.44140625" style="38" customWidth="1"/>
    <col min="3074" max="3076" width="19.77734375" style="38" customWidth="1"/>
    <col min="3077" max="3077" width="11.6640625" style="38" customWidth="1"/>
    <col min="3078" max="3079" width="17.5546875" style="38" customWidth="1"/>
    <col min="3080" max="3328" width="9.109375" style="38"/>
    <col min="3329" max="3329" width="26.44140625" style="38" customWidth="1"/>
    <col min="3330" max="3332" width="19.77734375" style="38" customWidth="1"/>
    <col min="3333" max="3333" width="11.6640625" style="38" customWidth="1"/>
    <col min="3334" max="3335" width="17.5546875" style="38" customWidth="1"/>
    <col min="3336" max="3584" width="9.109375" style="38"/>
    <col min="3585" max="3585" width="26.44140625" style="38" customWidth="1"/>
    <col min="3586" max="3588" width="19.77734375" style="38" customWidth="1"/>
    <col min="3589" max="3589" width="11.6640625" style="38" customWidth="1"/>
    <col min="3590" max="3591" width="17.5546875" style="38" customWidth="1"/>
    <col min="3592" max="3840" width="9.109375" style="38"/>
    <col min="3841" max="3841" width="26.44140625" style="38" customWidth="1"/>
    <col min="3842" max="3844" width="19.77734375" style="38" customWidth="1"/>
    <col min="3845" max="3845" width="11.6640625" style="38" customWidth="1"/>
    <col min="3846" max="3847" width="17.5546875" style="38" customWidth="1"/>
    <col min="3848" max="4096" width="9.109375" style="38"/>
    <col min="4097" max="4097" width="26.44140625" style="38" customWidth="1"/>
    <col min="4098" max="4100" width="19.77734375" style="38" customWidth="1"/>
    <col min="4101" max="4101" width="11.6640625" style="38" customWidth="1"/>
    <col min="4102" max="4103" width="17.5546875" style="38" customWidth="1"/>
    <col min="4104" max="4352" width="9.109375" style="38"/>
    <col min="4353" max="4353" width="26.44140625" style="38" customWidth="1"/>
    <col min="4354" max="4356" width="19.77734375" style="38" customWidth="1"/>
    <col min="4357" max="4357" width="11.6640625" style="38" customWidth="1"/>
    <col min="4358" max="4359" width="17.5546875" style="38" customWidth="1"/>
    <col min="4360" max="4608" width="9.109375" style="38"/>
    <col min="4609" max="4609" width="26.44140625" style="38" customWidth="1"/>
    <col min="4610" max="4612" width="19.77734375" style="38" customWidth="1"/>
    <col min="4613" max="4613" width="11.6640625" style="38" customWidth="1"/>
    <col min="4614" max="4615" width="17.5546875" style="38" customWidth="1"/>
    <col min="4616" max="4864" width="9.109375" style="38"/>
    <col min="4865" max="4865" width="26.44140625" style="38" customWidth="1"/>
    <col min="4866" max="4868" width="19.77734375" style="38" customWidth="1"/>
    <col min="4869" max="4869" width="11.6640625" style="38" customWidth="1"/>
    <col min="4870" max="4871" width="17.5546875" style="38" customWidth="1"/>
    <col min="4872" max="5120" width="9.109375" style="38"/>
    <col min="5121" max="5121" width="26.44140625" style="38" customWidth="1"/>
    <col min="5122" max="5124" width="19.77734375" style="38" customWidth="1"/>
    <col min="5125" max="5125" width="11.6640625" style="38" customWidth="1"/>
    <col min="5126" max="5127" width="17.5546875" style="38" customWidth="1"/>
    <col min="5128" max="5376" width="9.109375" style="38"/>
    <col min="5377" max="5377" width="26.44140625" style="38" customWidth="1"/>
    <col min="5378" max="5380" width="19.77734375" style="38" customWidth="1"/>
    <col min="5381" max="5381" width="11.6640625" style="38" customWidth="1"/>
    <col min="5382" max="5383" width="17.5546875" style="38" customWidth="1"/>
    <col min="5384" max="5632" width="9.109375" style="38"/>
    <col min="5633" max="5633" width="26.44140625" style="38" customWidth="1"/>
    <col min="5634" max="5636" width="19.77734375" style="38" customWidth="1"/>
    <col min="5637" max="5637" width="11.6640625" style="38" customWidth="1"/>
    <col min="5638" max="5639" width="17.5546875" style="38" customWidth="1"/>
    <col min="5640" max="5888" width="9.109375" style="38"/>
    <col min="5889" max="5889" width="26.44140625" style="38" customWidth="1"/>
    <col min="5890" max="5892" width="19.77734375" style="38" customWidth="1"/>
    <col min="5893" max="5893" width="11.6640625" style="38" customWidth="1"/>
    <col min="5894" max="5895" width="17.5546875" style="38" customWidth="1"/>
    <col min="5896" max="6144" width="9.109375" style="38"/>
    <col min="6145" max="6145" width="26.44140625" style="38" customWidth="1"/>
    <col min="6146" max="6148" width="19.77734375" style="38" customWidth="1"/>
    <col min="6149" max="6149" width="11.6640625" style="38" customWidth="1"/>
    <col min="6150" max="6151" width="17.5546875" style="38" customWidth="1"/>
    <col min="6152" max="6400" width="9.109375" style="38"/>
    <col min="6401" max="6401" width="26.44140625" style="38" customWidth="1"/>
    <col min="6402" max="6404" width="19.77734375" style="38" customWidth="1"/>
    <col min="6405" max="6405" width="11.6640625" style="38" customWidth="1"/>
    <col min="6406" max="6407" width="17.5546875" style="38" customWidth="1"/>
    <col min="6408" max="6656" width="9.109375" style="38"/>
    <col min="6657" max="6657" width="26.44140625" style="38" customWidth="1"/>
    <col min="6658" max="6660" width="19.77734375" style="38" customWidth="1"/>
    <col min="6661" max="6661" width="11.6640625" style="38" customWidth="1"/>
    <col min="6662" max="6663" width="17.5546875" style="38" customWidth="1"/>
    <col min="6664" max="6912" width="9.109375" style="38"/>
    <col min="6913" max="6913" width="26.44140625" style="38" customWidth="1"/>
    <col min="6914" max="6916" width="19.77734375" style="38" customWidth="1"/>
    <col min="6917" max="6917" width="11.6640625" style="38" customWidth="1"/>
    <col min="6918" max="6919" width="17.5546875" style="38" customWidth="1"/>
    <col min="6920" max="7168" width="9.109375" style="38"/>
    <col min="7169" max="7169" width="26.44140625" style="38" customWidth="1"/>
    <col min="7170" max="7172" width="19.77734375" style="38" customWidth="1"/>
    <col min="7173" max="7173" width="11.6640625" style="38" customWidth="1"/>
    <col min="7174" max="7175" width="17.5546875" style="38" customWidth="1"/>
    <col min="7176" max="7424" width="9.109375" style="38"/>
    <col min="7425" max="7425" width="26.44140625" style="38" customWidth="1"/>
    <col min="7426" max="7428" width="19.77734375" style="38" customWidth="1"/>
    <col min="7429" max="7429" width="11.6640625" style="38" customWidth="1"/>
    <col min="7430" max="7431" width="17.5546875" style="38" customWidth="1"/>
    <col min="7432" max="7680" width="9.109375" style="38"/>
    <col min="7681" max="7681" width="26.44140625" style="38" customWidth="1"/>
    <col min="7682" max="7684" width="19.77734375" style="38" customWidth="1"/>
    <col min="7685" max="7685" width="11.6640625" style="38" customWidth="1"/>
    <col min="7686" max="7687" width="17.5546875" style="38" customWidth="1"/>
    <col min="7688" max="7936" width="9.109375" style="38"/>
    <col min="7937" max="7937" width="26.44140625" style="38" customWidth="1"/>
    <col min="7938" max="7940" width="19.77734375" style="38" customWidth="1"/>
    <col min="7941" max="7941" width="11.6640625" style="38" customWidth="1"/>
    <col min="7942" max="7943" width="17.5546875" style="38" customWidth="1"/>
    <col min="7944" max="8192" width="9.109375" style="38"/>
    <col min="8193" max="8193" width="26.44140625" style="38" customWidth="1"/>
    <col min="8194" max="8196" width="19.77734375" style="38" customWidth="1"/>
    <col min="8197" max="8197" width="11.6640625" style="38" customWidth="1"/>
    <col min="8198" max="8199" width="17.5546875" style="38" customWidth="1"/>
    <col min="8200" max="8448" width="9.109375" style="38"/>
    <col min="8449" max="8449" width="26.44140625" style="38" customWidth="1"/>
    <col min="8450" max="8452" width="19.77734375" style="38" customWidth="1"/>
    <col min="8453" max="8453" width="11.6640625" style="38" customWidth="1"/>
    <col min="8454" max="8455" width="17.5546875" style="38" customWidth="1"/>
    <col min="8456" max="8704" width="9.109375" style="38"/>
    <col min="8705" max="8705" width="26.44140625" style="38" customWidth="1"/>
    <col min="8706" max="8708" width="19.77734375" style="38" customWidth="1"/>
    <col min="8709" max="8709" width="11.6640625" style="38" customWidth="1"/>
    <col min="8710" max="8711" width="17.5546875" style="38" customWidth="1"/>
    <col min="8712" max="8960" width="9.109375" style="38"/>
    <col min="8961" max="8961" width="26.44140625" style="38" customWidth="1"/>
    <col min="8962" max="8964" width="19.77734375" style="38" customWidth="1"/>
    <col min="8965" max="8965" width="11.6640625" style="38" customWidth="1"/>
    <col min="8966" max="8967" width="17.5546875" style="38" customWidth="1"/>
    <col min="8968" max="9216" width="9.109375" style="38"/>
    <col min="9217" max="9217" width="26.44140625" style="38" customWidth="1"/>
    <col min="9218" max="9220" width="19.77734375" style="38" customWidth="1"/>
    <col min="9221" max="9221" width="11.6640625" style="38" customWidth="1"/>
    <col min="9222" max="9223" width="17.5546875" style="38" customWidth="1"/>
    <col min="9224" max="9472" width="9.109375" style="38"/>
    <col min="9473" max="9473" width="26.44140625" style="38" customWidth="1"/>
    <col min="9474" max="9476" width="19.77734375" style="38" customWidth="1"/>
    <col min="9477" max="9477" width="11.6640625" style="38" customWidth="1"/>
    <col min="9478" max="9479" width="17.5546875" style="38" customWidth="1"/>
    <col min="9480" max="9728" width="9.109375" style="38"/>
    <col min="9729" max="9729" width="26.44140625" style="38" customWidth="1"/>
    <col min="9730" max="9732" width="19.77734375" style="38" customWidth="1"/>
    <col min="9733" max="9733" width="11.6640625" style="38" customWidth="1"/>
    <col min="9734" max="9735" width="17.5546875" style="38" customWidth="1"/>
    <col min="9736" max="9984" width="9.109375" style="38"/>
    <col min="9985" max="9985" width="26.44140625" style="38" customWidth="1"/>
    <col min="9986" max="9988" width="19.77734375" style="38" customWidth="1"/>
    <col min="9989" max="9989" width="11.6640625" style="38" customWidth="1"/>
    <col min="9990" max="9991" width="17.5546875" style="38" customWidth="1"/>
    <col min="9992" max="10240" width="9.109375" style="38"/>
    <col min="10241" max="10241" width="26.44140625" style="38" customWidth="1"/>
    <col min="10242" max="10244" width="19.77734375" style="38" customWidth="1"/>
    <col min="10245" max="10245" width="11.6640625" style="38" customWidth="1"/>
    <col min="10246" max="10247" width="17.5546875" style="38" customWidth="1"/>
    <col min="10248" max="10496" width="9.109375" style="38"/>
    <col min="10497" max="10497" width="26.44140625" style="38" customWidth="1"/>
    <col min="10498" max="10500" width="19.77734375" style="38" customWidth="1"/>
    <col min="10501" max="10501" width="11.6640625" style="38" customWidth="1"/>
    <col min="10502" max="10503" width="17.5546875" style="38" customWidth="1"/>
    <col min="10504" max="10752" width="9.109375" style="38"/>
    <col min="10753" max="10753" width="26.44140625" style="38" customWidth="1"/>
    <col min="10754" max="10756" width="19.77734375" style="38" customWidth="1"/>
    <col min="10757" max="10757" width="11.6640625" style="38" customWidth="1"/>
    <col min="10758" max="10759" width="17.5546875" style="38" customWidth="1"/>
    <col min="10760" max="11008" width="9.109375" style="38"/>
    <col min="11009" max="11009" width="26.44140625" style="38" customWidth="1"/>
    <col min="11010" max="11012" width="19.77734375" style="38" customWidth="1"/>
    <col min="11013" max="11013" width="11.6640625" style="38" customWidth="1"/>
    <col min="11014" max="11015" width="17.5546875" style="38" customWidth="1"/>
    <col min="11016" max="11264" width="9.109375" style="38"/>
    <col min="11265" max="11265" width="26.44140625" style="38" customWidth="1"/>
    <col min="11266" max="11268" width="19.77734375" style="38" customWidth="1"/>
    <col min="11269" max="11269" width="11.6640625" style="38" customWidth="1"/>
    <col min="11270" max="11271" width="17.5546875" style="38" customWidth="1"/>
    <col min="11272" max="11520" width="9.109375" style="38"/>
    <col min="11521" max="11521" width="26.44140625" style="38" customWidth="1"/>
    <col min="11522" max="11524" width="19.77734375" style="38" customWidth="1"/>
    <col min="11525" max="11525" width="11.6640625" style="38" customWidth="1"/>
    <col min="11526" max="11527" width="17.5546875" style="38" customWidth="1"/>
    <col min="11528" max="11776" width="9.109375" style="38"/>
    <col min="11777" max="11777" width="26.44140625" style="38" customWidth="1"/>
    <col min="11778" max="11780" width="19.77734375" style="38" customWidth="1"/>
    <col min="11781" max="11781" width="11.6640625" style="38" customWidth="1"/>
    <col min="11782" max="11783" width="17.5546875" style="38" customWidth="1"/>
    <col min="11784" max="12032" width="9.109375" style="38"/>
    <col min="12033" max="12033" width="26.44140625" style="38" customWidth="1"/>
    <col min="12034" max="12036" width="19.77734375" style="38" customWidth="1"/>
    <col min="12037" max="12037" width="11.6640625" style="38" customWidth="1"/>
    <col min="12038" max="12039" width="17.5546875" style="38" customWidth="1"/>
    <col min="12040" max="12288" width="9.109375" style="38"/>
    <col min="12289" max="12289" width="26.44140625" style="38" customWidth="1"/>
    <col min="12290" max="12292" width="19.77734375" style="38" customWidth="1"/>
    <col min="12293" max="12293" width="11.6640625" style="38" customWidth="1"/>
    <col min="12294" max="12295" width="17.5546875" style="38" customWidth="1"/>
    <col min="12296" max="12544" width="9.109375" style="38"/>
    <col min="12545" max="12545" width="26.44140625" style="38" customWidth="1"/>
    <col min="12546" max="12548" width="19.77734375" style="38" customWidth="1"/>
    <col min="12549" max="12549" width="11.6640625" style="38" customWidth="1"/>
    <col min="12550" max="12551" width="17.5546875" style="38" customWidth="1"/>
    <col min="12552" max="12800" width="9.109375" style="38"/>
    <col min="12801" max="12801" width="26.44140625" style="38" customWidth="1"/>
    <col min="12802" max="12804" width="19.77734375" style="38" customWidth="1"/>
    <col min="12805" max="12805" width="11.6640625" style="38" customWidth="1"/>
    <col min="12806" max="12807" width="17.5546875" style="38" customWidth="1"/>
    <col min="12808" max="13056" width="9.109375" style="38"/>
    <col min="13057" max="13057" width="26.44140625" style="38" customWidth="1"/>
    <col min="13058" max="13060" width="19.77734375" style="38" customWidth="1"/>
    <col min="13061" max="13061" width="11.6640625" style="38" customWidth="1"/>
    <col min="13062" max="13063" width="17.5546875" style="38" customWidth="1"/>
    <col min="13064" max="13312" width="9.109375" style="38"/>
    <col min="13313" max="13313" width="26.44140625" style="38" customWidth="1"/>
    <col min="13314" max="13316" width="19.77734375" style="38" customWidth="1"/>
    <col min="13317" max="13317" width="11.6640625" style="38" customWidth="1"/>
    <col min="13318" max="13319" width="17.5546875" style="38" customWidth="1"/>
    <col min="13320" max="13568" width="9.109375" style="38"/>
    <col min="13569" max="13569" width="26.44140625" style="38" customWidth="1"/>
    <col min="13570" max="13572" width="19.77734375" style="38" customWidth="1"/>
    <col min="13573" max="13573" width="11.6640625" style="38" customWidth="1"/>
    <col min="13574" max="13575" width="17.5546875" style="38" customWidth="1"/>
    <col min="13576" max="13824" width="9.109375" style="38"/>
    <col min="13825" max="13825" width="26.44140625" style="38" customWidth="1"/>
    <col min="13826" max="13828" width="19.77734375" style="38" customWidth="1"/>
    <col min="13829" max="13829" width="11.6640625" style="38" customWidth="1"/>
    <col min="13830" max="13831" width="17.5546875" style="38" customWidth="1"/>
    <col min="13832" max="14080" width="9.109375" style="38"/>
    <col min="14081" max="14081" width="26.44140625" style="38" customWidth="1"/>
    <col min="14082" max="14084" width="19.77734375" style="38" customWidth="1"/>
    <col min="14085" max="14085" width="11.6640625" style="38" customWidth="1"/>
    <col min="14086" max="14087" width="17.5546875" style="38" customWidth="1"/>
    <col min="14088" max="14336" width="9.109375" style="38"/>
    <col min="14337" max="14337" width="26.44140625" style="38" customWidth="1"/>
    <col min="14338" max="14340" width="19.77734375" style="38" customWidth="1"/>
    <col min="14341" max="14341" width="11.6640625" style="38" customWidth="1"/>
    <col min="14342" max="14343" width="17.5546875" style="38" customWidth="1"/>
    <col min="14344" max="14592" width="9.109375" style="38"/>
    <col min="14593" max="14593" width="26.44140625" style="38" customWidth="1"/>
    <col min="14594" max="14596" width="19.77734375" style="38" customWidth="1"/>
    <col min="14597" max="14597" width="11.6640625" style="38" customWidth="1"/>
    <col min="14598" max="14599" width="17.5546875" style="38" customWidth="1"/>
    <col min="14600" max="14848" width="9.109375" style="38"/>
    <col min="14849" max="14849" width="26.44140625" style="38" customWidth="1"/>
    <col min="14850" max="14852" width="19.77734375" style="38" customWidth="1"/>
    <col min="14853" max="14853" width="11.6640625" style="38" customWidth="1"/>
    <col min="14854" max="14855" width="17.5546875" style="38" customWidth="1"/>
    <col min="14856" max="15104" width="9.109375" style="38"/>
    <col min="15105" max="15105" width="26.44140625" style="38" customWidth="1"/>
    <col min="15106" max="15108" width="19.77734375" style="38" customWidth="1"/>
    <col min="15109" max="15109" width="11.6640625" style="38" customWidth="1"/>
    <col min="15110" max="15111" width="17.5546875" style="38" customWidth="1"/>
    <col min="15112" max="15360" width="9.109375" style="38"/>
    <col min="15361" max="15361" width="26.44140625" style="38" customWidth="1"/>
    <col min="15362" max="15364" width="19.77734375" style="38" customWidth="1"/>
    <col min="15365" max="15365" width="11.6640625" style="38" customWidth="1"/>
    <col min="15366" max="15367" width="17.5546875" style="38" customWidth="1"/>
    <col min="15368" max="15616" width="9.109375" style="38"/>
    <col min="15617" max="15617" width="26.44140625" style="38" customWidth="1"/>
    <col min="15618" max="15620" width="19.77734375" style="38" customWidth="1"/>
    <col min="15621" max="15621" width="11.6640625" style="38" customWidth="1"/>
    <col min="15622" max="15623" width="17.5546875" style="38" customWidth="1"/>
    <col min="15624" max="15872" width="9.109375" style="38"/>
    <col min="15873" max="15873" width="26.44140625" style="38" customWidth="1"/>
    <col min="15874" max="15876" width="19.77734375" style="38" customWidth="1"/>
    <col min="15877" max="15877" width="11.6640625" style="38" customWidth="1"/>
    <col min="15878" max="15879" width="17.5546875" style="38" customWidth="1"/>
    <col min="15880" max="16128" width="9.109375" style="38"/>
    <col min="16129" max="16129" width="26.44140625" style="38" customWidth="1"/>
    <col min="16130" max="16132" width="19.77734375" style="38" customWidth="1"/>
    <col min="16133" max="16133" width="11.6640625" style="38" customWidth="1"/>
    <col min="16134" max="16135" width="17.5546875" style="38" customWidth="1"/>
    <col min="16136" max="16384" width="9.109375" style="38"/>
  </cols>
  <sheetData>
    <row r="1" spans="1:5" s="578" customFormat="1" ht="25.2" customHeight="1" thickBot="1">
      <c r="A1" s="578" t="s">
        <v>215</v>
      </c>
    </row>
    <row r="2" spans="1:5" ht="32.4" customHeight="1" outlineLevel="1" thickBot="1">
      <c r="A2" s="394" t="s">
        <v>167</v>
      </c>
      <c r="B2" s="395" t="s">
        <v>40</v>
      </c>
      <c r="C2" s="396" t="s">
        <v>41</v>
      </c>
      <c r="D2" s="396" t="s">
        <v>216</v>
      </c>
      <c r="E2" s="396" t="s">
        <v>168</v>
      </c>
    </row>
    <row r="3" spans="1:5" ht="18" customHeight="1" outlineLevel="1">
      <c r="A3" s="39" t="s">
        <v>13</v>
      </c>
      <c r="B3" s="40">
        <v>14171411231.923985</v>
      </c>
      <c r="C3" s="41">
        <v>0.40207988724501625</v>
      </c>
      <c r="D3" s="397">
        <v>930085750.8082962</v>
      </c>
      <c r="E3" s="398">
        <v>7.024113651875348E-2</v>
      </c>
    </row>
    <row r="4" spans="1:5" ht="18" customHeight="1" outlineLevel="1">
      <c r="A4" s="39" t="s">
        <v>26</v>
      </c>
      <c r="B4" s="322">
        <v>10467839702.531017</v>
      </c>
      <c r="C4" s="41">
        <v>0.29699990624865613</v>
      </c>
      <c r="D4" s="323">
        <v>144285646.36101341</v>
      </c>
      <c r="E4" s="398">
        <v>1.3976354032338238E-2</v>
      </c>
    </row>
    <row r="5" spans="1:5" ht="18" customHeight="1" outlineLevel="1">
      <c r="A5" s="39" t="s">
        <v>8</v>
      </c>
      <c r="B5" s="40">
        <v>9020841919.2705021</v>
      </c>
      <c r="C5" s="41">
        <v>0.25594480622964505</v>
      </c>
      <c r="D5" s="397">
        <v>350096831.42000198</v>
      </c>
      <c r="E5" s="398">
        <v>4.0376787447085692E-2</v>
      </c>
    </row>
    <row r="6" spans="1:5" ht="18" customHeight="1" outlineLevel="1">
      <c r="A6" s="39" t="s">
        <v>91</v>
      </c>
      <c r="B6" s="40">
        <v>614975704.176</v>
      </c>
      <c r="C6" s="41">
        <v>1.7448464217627534E-2</v>
      </c>
      <c r="D6" s="397">
        <v>102405848.56239998</v>
      </c>
      <c r="E6" s="398">
        <v>0.19978905790276999</v>
      </c>
    </row>
    <row r="7" spans="1:5" ht="18" customHeight="1" outlineLevel="1">
      <c r="A7" s="39" t="s">
        <v>32</v>
      </c>
      <c r="B7" s="40">
        <v>1195600</v>
      </c>
      <c r="C7" s="41">
        <v>3.3922289412306855E-5</v>
      </c>
      <c r="D7" s="397">
        <v>-2110666.73</v>
      </c>
      <c r="E7" s="398">
        <v>-0.63838368237156717</v>
      </c>
    </row>
    <row r="8" spans="1:5" s="326" customFormat="1" ht="18" customHeight="1" outlineLevel="1">
      <c r="A8" s="324" t="s">
        <v>45</v>
      </c>
      <c r="B8" s="109">
        <v>968998491.33000135</v>
      </c>
      <c r="C8" s="325">
        <v>2.7493013769642877E-2</v>
      </c>
      <c r="D8" s="399">
        <v>3290999.827501297</v>
      </c>
      <c r="E8" s="400">
        <v>3.4078640338400822E-3</v>
      </c>
    </row>
    <row r="9" spans="1:5" ht="18" customHeight="1" outlineLevel="1" thickBot="1">
      <c r="A9" s="44" t="s">
        <v>100</v>
      </c>
      <c r="B9" s="42">
        <v>35245262649.231499</v>
      </c>
      <c r="C9" s="405">
        <v>1</v>
      </c>
      <c r="D9" s="401">
        <v>1528054410.2492065</v>
      </c>
      <c r="E9" s="402">
        <v>4.5319719219295861E-2</v>
      </c>
    </row>
    <row r="10" spans="1:5">
      <c r="A10" s="576"/>
      <c r="B10" s="576"/>
      <c r="C10" s="576"/>
    </row>
    <row r="11" spans="1:5" s="37" customFormat="1" ht="22.5" customHeight="1" thickBot="1">
      <c r="A11" s="577" t="s">
        <v>61</v>
      </c>
      <c r="B11" s="577"/>
      <c r="C11" s="577"/>
      <c r="D11" s="577"/>
      <c r="E11" s="577"/>
    </row>
    <row r="12" spans="1:5" ht="18" customHeight="1" outlineLevel="1">
      <c r="A12" s="39" t="s">
        <v>11</v>
      </c>
      <c r="B12" s="40">
        <v>1472036905.8004999</v>
      </c>
      <c r="C12" s="41">
        <v>0.64106105568798721</v>
      </c>
      <c r="D12" s="397">
        <v>-2369937.9470005035</v>
      </c>
      <c r="E12" s="398">
        <v>-1.6073839843125195E-3</v>
      </c>
    </row>
    <row r="13" spans="1:5" ht="18" customHeight="1" outlineLevel="1">
      <c r="A13" s="39" t="s">
        <v>91</v>
      </c>
      <c r="B13" s="40">
        <v>402905633.34600002</v>
      </c>
      <c r="C13" s="41">
        <v>0.17546238795892569</v>
      </c>
      <c r="D13" s="397">
        <v>22428975.4824</v>
      </c>
      <c r="E13" s="398">
        <v>5.8949675410681135E-2</v>
      </c>
    </row>
    <row r="14" spans="1:5" ht="18" customHeight="1" outlineLevel="1">
      <c r="A14" s="39" t="s">
        <v>8</v>
      </c>
      <c r="B14" s="40">
        <v>345000170.45020002</v>
      </c>
      <c r="C14" s="41">
        <v>0.15024499223480381</v>
      </c>
      <c r="D14" s="323">
        <v>-91002485.110000014</v>
      </c>
      <c r="E14" s="398">
        <v>-0.20872002486561705</v>
      </c>
    </row>
    <row r="15" spans="1:5" ht="18" customHeight="1" outlineLevel="1">
      <c r="A15" s="39" t="s">
        <v>26</v>
      </c>
      <c r="B15" s="40">
        <v>76308002.780000001</v>
      </c>
      <c r="C15" s="41">
        <v>3.3231564118283298E-2</v>
      </c>
      <c r="D15" s="397">
        <v>3539056.2800000161</v>
      </c>
      <c r="E15" s="398">
        <v>4.8634155779622518E-2</v>
      </c>
    </row>
    <row r="16" spans="1:5" s="403" customFormat="1" ht="18" customHeight="1" outlineLevel="1" thickBot="1">
      <c r="A16" s="44" t="s">
        <v>100</v>
      </c>
      <c r="B16" s="42">
        <v>2296250712.3766999</v>
      </c>
      <c r="C16" s="405">
        <v>1</v>
      </c>
      <c r="D16" s="401">
        <v>-67404391.294600487</v>
      </c>
      <c r="E16" s="402">
        <v>-2.851701637430349E-2</v>
      </c>
    </row>
    <row r="18" spans="1:5" s="37" customFormat="1" ht="22.5" customHeight="1" thickBot="1">
      <c r="A18" s="577" t="s">
        <v>62</v>
      </c>
      <c r="B18" s="577"/>
      <c r="C18" s="577"/>
      <c r="D18" s="577"/>
      <c r="E18" s="577"/>
    </row>
    <row r="19" spans="1:5" ht="18" customHeight="1" outlineLevel="1">
      <c r="A19" s="43" t="s">
        <v>11</v>
      </c>
      <c r="B19" s="40">
        <v>60378631.598300003</v>
      </c>
      <c r="C19" s="404">
        <v>0.72390796214966169</v>
      </c>
      <c r="D19" s="397">
        <v>-288938.45899999142</v>
      </c>
      <c r="E19" s="398">
        <v>-4.7626509307541337E-3</v>
      </c>
    </row>
    <row r="20" spans="1:5" ht="18" customHeight="1" outlineLevel="1">
      <c r="A20" s="39" t="s">
        <v>91</v>
      </c>
      <c r="B20" s="40">
        <v>22691951.925999999</v>
      </c>
      <c r="C20" s="41">
        <v>0.27206454073416364</v>
      </c>
      <c r="D20" s="323">
        <v>1609375.9424000047</v>
      </c>
      <c r="E20" s="398">
        <v>7.6336778942569836E-2</v>
      </c>
    </row>
    <row r="21" spans="1:5" ht="18" customHeight="1" outlineLevel="1">
      <c r="A21" s="39" t="s">
        <v>8</v>
      </c>
      <c r="B21" s="40">
        <v>335919.45020000002</v>
      </c>
      <c r="C21" s="41">
        <v>4.0274971161745159E-3</v>
      </c>
      <c r="D21" s="397">
        <v>-192317.68999999977</v>
      </c>
      <c r="E21" s="398">
        <v>-0.364074532750925</v>
      </c>
    </row>
    <row r="22" spans="1:5" s="326" customFormat="1" ht="18" customHeight="1" outlineLevel="1" thickBot="1">
      <c r="A22" s="44" t="s">
        <v>100</v>
      </c>
      <c r="B22" s="42">
        <v>83406502.974500015</v>
      </c>
      <c r="C22" s="405">
        <v>1</v>
      </c>
      <c r="D22" s="401">
        <v>1128119.7934000194</v>
      </c>
      <c r="E22" s="402">
        <v>1.3711010714891607E-2</v>
      </c>
    </row>
  </sheetData>
  <mergeCells count="4">
    <mergeCell ref="A10:C10"/>
    <mergeCell ref="A11:E11"/>
    <mergeCell ref="A18:E18"/>
    <mergeCell ref="A1:XFD1"/>
  </mergeCells>
  <phoneticPr fontId="33" type="noConversion"/>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КУА та ІСІ</vt:lpstr>
      <vt:lpstr>Типи_види_класи фондів</vt:lpstr>
      <vt:lpstr>Регіональний розподіл</vt:lpstr>
      <vt:lpstr>Активи та ВЧА</vt:lpstr>
      <vt:lpstr>Притік-відтік відкритих ІСІ</vt:lpstr>
      <vt:lpstr>Інвестори</vt:lpstr>
      <vt:lpstr>Структура активів_типи ІСІ</vt:lpstr>
      <vt:lpstr>Зміни структури активів</vt:lpstr>
      <vt:lpstr>Структура активів_типи ЦП</vt:lpstr>
      <vt:lpstr>Доходність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2018-12-03T13:18:24Z</dcterms:modified>
</cp:coreProperties>
</file>