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955" windowHeight="7695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" sheetId="6" r:id="rId6"/>
    <sheet name="Інвестори" sheetId="7" r:id="rId7"/>
    <sheet name="Структура_типи фондів" sheetId="8" r:id="rId8"/>
    <sheet name="Структура_типи ЦП" sheetId="9" r:id="rId9"/>
    <sheet name="Доходніст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9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9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7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9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9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7" hidden="1">{#N/A,#N/A,FALSE,"т02бд"}</definedName>
    <definedName name="q" localSheetId="8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9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7" hidden="1">{#N/A,#N/A,FALSE,"т04"}</definedName>
    <definedName name="t06" localSheetId="8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9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7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9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9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9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9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9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9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9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9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9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9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9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9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7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9" hidden="1">{#N/A,#N/A,FALSE,"т02бд"}</definedName>
    <definedName name="ц" localSheetId="5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9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9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<sst xmlns="http://schemas.openxmlformats.org/spreadsheetml/2006/main" count="326" uniqueCount="150">
  <si>
    <t>Відкриті ІСІ</t>
  </si>
  <si>
    <t>Інтервальні ІСІ</t>
  </si>
  <si>
    <t>Депозити (грн.)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</si>
  <si>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</si>
  <si>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</si>
  <si>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</si>
  <si>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</si>
  <si>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</si>
  <si>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</si>
  <si>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</si>
  <si>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</si>
  <si>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</si>
  <si>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</si>
  <si>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</si>
  <si>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</si>
  <si>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</si>
  <si>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</si>
  <si>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</si>
  <si>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</si>
  <si>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</si>
  <si>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</si>
  <si>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</si>
  <si>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</si>
  <si>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</si>
  <si>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</si>
  <si>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</si>
  <si>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</si>
  <si>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</si>
  <si>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</si>
  <si>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</si>
  <si>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</si>
  <si>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</si>
  <si>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</si>
  <si>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</si>
  <si>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</si>
  <si>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</si>
  <si>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</si>
  <si>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</si>
  <si>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</si>
  <si>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</si>
  <si>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</si>
  <si>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</si>
  <si>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</si>
  <si>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</si>
  <si>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</si>
  <si>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</si>
  <si>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</si>
  <si>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</si>
  <si>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</si>
  <si>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</si>
  <si>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</si>
  <si>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</si>
  <si>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</si>
  <si>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</si>
  <si>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</si>
  <si>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</si>
  <si>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</si>
  <si>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</si>
  <si>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</si>
  <si>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</si>
  <si>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</si>
  <si>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</si>
  <si>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</si>
  <si>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</si>
  <si>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</si>
  <si>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http://www.bloomberg.com/markets/stocks/world-indexes/</t>
  </si>
  <si>
    <t>Заставні</t>
  </si>
  <si>
    <t>Цінні папери</t>
  </si>
  <si>
    <t>Банківські метали</t>
  </si>
  <si>
    <t>* Доходність фондів - за даними квартальних звітів.</t>
  </si>
  <si>
    <t>Інші ЦП</t>
  </si>
  <si>
    <t xml:space="preserve">Розподіл активів ІСІ 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</si>
  <si>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</si>
  <si>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</si>
  <si>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</si>
  <si>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</si>
  <si>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</si>
  <si>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</si>
  <si>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</si>
  <si>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</si>
  <si>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</si>
  <si>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</si>
  <si>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</si>
  <si>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HANG SENG (Гонконг)</t>
  </si>
  <si>
    <t xml:space="preserve">За рік </t>
  </si>
  <si>
    <t>Щомісячний чистий притік/відтік капіталу відкритих ІСІ (за щоденними даними)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</si>
  <si>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</si>
  <si>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Деривативи</t>
  </si>
  <si>
    <t>Закриті (невенчурні) ІСІ</t>
  </si>
  <si>
    <t>2 кв. 2012</t>
  </si>
  <si>
    <t>червень '12</t>
  </si>
  <si>
    <t>Фонди акцій</t>
  </si>
  <si>
    <t>Фонди облігацій</t>
  </si>
  <si>
    <t>Інші фонди</t>
  </si>
  <si>
    <t>* ПІФ - пайові інвестиційні фонди, КІФ - корпоративні; В – відкриті, І – інтервальні, ЗД – закриті диверсифіковані, ЗН - закриті недиверсифіковані невенчурні, ЗВ - венчурні.</t>
  </si>
  <si>
    <t>Диверсифіковані ІСІ з публічною емісією за класами фондів*</t>
  </si>
  <si>
    <t>Фонди змішаних інвестицій**</t>
  </si>
  <si>
    <t>Закриті ІСІ (крім венчурних)</t>
  </si>
  <si>
    <t>Усі ІСІ (крім венчурних)</t>
  </si>
  <si>
    <t xml:space="preserve">Усі ІСІ, що досягли нормативу мінімального обсягу активів, за типами, видами та правовими формами фондів </t>
  </si>
  <si>
    <t>http://www.uaib.com.ua/rankings_/byclass.html</t>
  </si>
  <si>
    <t>Детальніше про класи фондів - див.:</t>
  </si>
  <si>
    <t>липень '12</t>
  </si>
  <si>
    <t>серпень '12</t>
  </si>
  <si>
    <t>вересень '12</t>
  </si>
  <si>
    <t>3 кв. 2012</t>
  </si>
  <si>
    <t>Казначейські зобов'язання</t>
  </si>
  <si>
    <t>31.12.2012*</t>
  </si>
  <si>
    <t>* Станом на 28.12.2012</t>
  </si>
  <si>
    <t>жовтень '12</t>
  </si>
  <si>
    <t>листопад '12</t>
  </si>
  <si>
    <t>грудень '12</t>
  </si>
  <si>
    <t>4 кв. 2012</t>
  </si>
  <si>
    <t>31.12.2012</t>
  </si>
  <si>
    <t>Закриті (крім венчурних)</t>
  </si>
  <si>
    <t>Усі (крім венчурних)</t>
  </si>
  <si>
    <t>Зміна за рік</t>
  </si>
  <si>
    <t>січень '13</t>
  </si>
  <si>
    <t>лютий  '13</t>
  </si>
  <si>
    <t>березень '13</t>
  </si>
  <si>
    <t>1 кв. 2013</t>
  </si>
  <si>
    <t>31.03.2013</t>
  </si>
  <si>
    <t>Ощадні сертифікати</t>
  </si>
  <si>
    <t>За рік</t>
  </si>
  <si>
    <t>Фонди змішаних інвестицій</t>
  </si>
  <si>
    <t>Чистий притік/відтік капіталу у 1-му кв. 2012-2013, тис. грн.</t>
  </si>
  <si>
    <t>Зміна за 2-й квартал 2013 року</t>
  </si>
  <si>
    <t>Зміна з початку року</t>
  </si>
  <si>
    <t>Зміна за 2-й квартал 2013</t>
  </si>
  <si>
    <t xml:space="preserve">Зміна за рік </t>
  </si>
  <si>
    <t>30.06.2012</t>
  </si>
  <si>
    <t>30.06.2013</t>
  </si>
  <si>
    <t>квітень '13</t>
  </si>
  <si>
    <t>травень  '13</t>
  </si>
  <si>
    <t>червень '13</t>
  </si>
  <si>
    <t>2 кв. 2013</t>
  </si>
  <si>
    <t>Чистий притік/відтік за період (ліва шкала)</t>
  </si>
  <si>
    <t>Кіл-ть фондів, щодо яких наявні дані за період*</t>
  </si>
  <si>
    <t>* Для квартальних даних - середнє місячне значення.</t>
  </si>
  <si>
    <t>Розподіл ВЧА ІСІ за категоріями інвесторів станом на 30.06.2013 р., частка у ВЧА</t>
  </si>
  <si>
    <t>Розподіл вартості зведеного портфеля цінних паперів ІСІ за типами інструментів станом на 30.06.2013 р.</t>
  </si>
  <si>
    <t>Розподіл вартості зведеного портфеля цінних паперів ІСІ, крім венчурних, за типами інструментів станом на 30.06.2013 р.</t>
  </si>
  <si>
    <t>2 квартал 2013</t>
  </si>
  <si>
    <t>З початку року</t>
  </si>
  <si>
    <t>Фонди грошового ринку</t>
  </si>
  <si>
    <t>н. д.</t>
  </si>
  <si>
    <t>* Фонди, що подали звітність.</t>
  </si>
  <si>
    <t xml:space="preserve">** Мають і акції, і облігації, і грошові кошти у своїх портфелях. </t>
  </si>
  <si>
    <t>*** Кількість станом на 30.06.2012-31.03.2013 перераховано з урахуванням виділення класу фондів грошового ринку.</t>
  </si>
  <si>
    <t>Інші фонди***</t>
  </si>
</sst>
</file>

<file path=xl/styles.xml><?xml version="1.0" encoding="utf-8"?>
<styleSheet xmlns="http://schemas.openxmlformats.org/spreadsheetml/2006/main">
  <numFmts count="3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0.0000%"/>
    <numFmt numFmtId="185" formatCode="0.00000%"/>
    <numFmt numFmtId="186" formatCode="0.000000000000000%"/>
    <numFmt numFmtId="187" formatCode="0.0000000000000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#,##0.00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b/>
      <sz val="10"/>
      <color indexed="27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9.25"/>
      <color indexed="8"/>
      <name val="Arial"/>
      <family val="0"/>
    </font>
    <font>
      <b/>
      <sz val="10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9" borderId="0" applyNumberFormat="0" applyBorder="0" applyAlignment="0" applyProtection="0"/>
    <xf numFmtId="0" fontId="82" fillId="7" borderId="1" applyNumberFormat="0" applyAlignment="0" applyProtection="0"/>
    <xf numFmtId="0" fontId="83" fillId="20" borderId="2" applyNumberFormat="0" applyAlignment="0" applyProtection="0"/>
    <xf numFmtId="0" fontId="84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21" borderId="8" applyNumberFormat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92" fillId="3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10" applyNumberFormat="0" applyFill="0" applyAlignment="0" applyProtection="0"/>
    <xf numFmtId="0" fontId="95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6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05">
    <xf numFmtId="0" fontId="0" fillId="0" borderId="0" xfId="0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0" fontId="2" fillId="0" borderId="12" xfId="64" applyFont="1" applyBorder="1" applyAlignment="1">
      <alignment vertical="center"/>
      <protection/>
    </xf>
    <xf numFmtId="169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7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10" fontId="2" fillId="0" borderId="0" xfId="64" applyNumberFormat="1" applyFill="1" applyBorder="1">
      <alignment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2" fillId="0" borderId="15" xfId="64" applyFont="1" applyBorder="1" applyAlignment="1">
      <alignment vertical="center"/>
      <protection/>
    </xf>
    <xf numFmtId="0" fontId="4" fillId="0" borderId="16" xfId="64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4" fontId="8" fillId="0" borderId="13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67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0" fontId="4" fillId="0" borderId="17" xfId="62" applyFont="1" applyBorder="1" applyAlignment="1">
      <alignment horizontal="center" vertical="center" wrapText="1"/>
      <protection/>
    </xf>
    <xf numFmtId="14" fontId="4" fillId="0" borderId="20" xfId="62" applyNumberFormat="1" applyFont="1" applyBorder="1" applyAlignment="1">
      <alignment horizontal="center" vertical="center" wrapText="1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0" fontId="18" fillId="0" borderId="16" xfId="62" applyFont="1" applyBorder="1" applyAlignment="1">
      <alignment vertical="center"/>
      <protection/>
    </xf>
    <xf numFmtId="0" fontId="18" fillId="0" borderId="12" xfId="62" applyFont="1" applyBorder="1" applyAlignment="1">
      <alignment vertical="center"/>
      <protection/>
    </xf>
    <xf numFmtId="4" fontId="9" fillId="0" borderId="21" xfId="62" applyNumberFormat="1" applyFont="1" applyBorder="1" applyAlignment="1">
      <alignment vertical="center"/>
      <protection/>
    </xf>
    <xf numFmtId="4" fontId="18" fillId="0" borderId="21" xfId="62" applyNumberFormat="1" applyFont="1" applyBorder="1" applyAlignment="1">
      <alignment vertical="center"/>
      <protection/>
    </xf>
    <xf numFmtId="4" fontId="9" fillId="0" borderId="22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10" fontId="5" fillId="0" borderId="13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10" fontId="9" fillId="0" borderId="23" xfId="62" applyNumberFormat="1" applyFont="1" applyBorder="1" applyAlignment="1">
      <alignment horizontal="right" vertical="center"/>
      <protection/>
    </xf>
    <xf numFmtId="10" fontId="18" fillId="0" borderId="23" xfId="62" applyNumberFormat="1" applyFont="1" applyBorder="1" applyAlignment="1">
      <alignment horizontal="right" vertical="center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7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vertical="center"/>
      <protection/>
    </xf>
    <xf numFmtId="10" fontId="14" fillId="0" borderId="21" xfId="62" applyNumberFormat="1" applyFont="1" applyBorder="1" applyAlignment="1">
      <alignment horizontal="right" vertical="center"/>
      <protection/>
    </xf>
    <xf numFmtId="10" fontId="14" fillId="0" borderId="23" xfId="62" applyNumberFormat="1" applyFont="1" applyBorder="1" applyAlignment="1">
      <alignment horizontal="right" vertical="center"/>
      <protection/>
    </xf>
    <xf numFmtId="0" fontId="0" fillId="0" borderId="12" xfId="62" applyFont="1" applyBorder="1" applyAlignment="1">
      <alignment vertical="center"/>
      <protection/>
    </xf>
    <xf numFmtId="10" fontId="14" fillId="0" borderId="13" xfId="62" applyNumberFormat="1" applyFont="1" applyBorder="1" applyAlignment="1">
      <alignment horizontal="right" vertical="center"/>
      <protection/>
    </xf>
    <xf numFmtId="10" fontId="14" fillId="0" borderId="14" xfId="62" applyNumberFormat="1" applyFont="1" applyBorder="1" applyAlignment="1">
      <alignment horizontal="right" vertical="center"/>
      <protection/>
    </xf>
    <xf numFmtId="0" fontId="0" fillId="0" borderId="16" xfId="62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0" fontId="24" fillId="0" borderId="0" xfId="64" applyFont="1">
      <alignment/>
      <protection/>
    </xf>
    <xf numFmtId="0" fontId="24" fillId="0" borderId="0" xfId="64" applyFont="1" applyFill="1" applyBorder="1" applyAlignment="1">
      <alignment/>
      <protection/>
    </xf>
    <xf numFmtId="0" fontId="24" fillId="0" borderId="0" xfId="64" applyFont="1" applyFill="1" applyBorder="1">
      <alignment/>
      <protection/>
    </xf>
    <xf numFmtId="10" fontId="24" fillId="0" borderId="0" xfId="73" applyNumberFormat="1" applyFont="1" applyFill="1" applyBorder="1" applyAlignment="1">
      <alignment/>
    </xf>
    <xf numFmtId="10" fontId="24" fillId="0" borderId="0" xfId="64" applyNumberFormat="1" applyFont="1" applyFill="1" applyBorder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64" applyNumberFormat="1" applyFont="1" applyFill="1" applyBorder="1">
      <alignment/>
      <protection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14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7" applyNumberFormat="1" applyFont="1" applyBorder="1" applyAlignment="1">
      <alignment horizontal="center" vertical="center" wrapText="1"/>
      <protection/>
    </xf>
    <xf numFmtId="0" fontId="6" fillId="0" borderId="0" xfId="67" applyBorder="1">
      <alignment/>
      <protection/>
    </xf>
    <xf numFmtId="10" fontId="6" fillId="0" borderId="0" xfId="67" applyNumberFormat="1" applyBorder="1">
      <alignment/>
      <protection/>
    </xf>
    <xf numFmtId="10" fontId="14" fillId="0" borderId="24" xfId="62" applyNumberFormat="1" applyFont="1" applyBorder="1" applyAlignment="1">
      <alignment horizontal="right" vertical="center"/>
      <protection/>
    </xf>
    <xf numFmtId="173" fontId="24" fillId="0" borderId="0" xfId="73" applyNumberFormat="1" applyFont="1" applyFill="1" applyBorder="1" applyAlignment="1">
      <alignment/>
    </xf>
    <xf numFmtId="174" fontId="2" fillId="0" borderId="0" xfId="64" applyNumberFormat="1">
      <alignment/>
      <protection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10" fontId="28" fillId="0" borderId="0" xfId="73" applyNumberFormat="1" applyFont="1" applyFill="1" applyBorder="1" applyAlignment="1">
      <alignment/>
    </xf>
    <xf numFmtId="4" fontId="13" fillId="0" borderId="21" xfId="62" applyNumberFormat="1" applyFont="1" applyBorder="1" applyAlignment="1">
      <alignment horizontal="right" vertical="center" wrapText="1"/>
      <protection/>
    </xf>
    <xf numFmtId="0" fontId="2" fillId="0" borderId="0" xfId="66">
      <alignment/>
      <protection/>
    </xf>
    <xf numFmtId="14" fontId="4" fillId="0" borderId="18" xfId="62" applyNumberFormat="1" applyFont="1" applyBorder="1" applyAlignment="1">
      <alignment horizontal="center" vertical="center" wrapText="1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0" xfId="66" applyFont="1">
      <alignment/>
      <protection/>
    </xf>
    <xf numFmtId="0" fontId="54" fillId="0" borderId="0" xfId="62" applyFont="1" applyFill="1" applyAlignment="1">
      <alignment horizontal="right"/>
      <protection/>
    </xf>
    <xf numFmtId="0" fontId="2" fillId="20" borderId="0" xfId="62" applyFill="1">
      <alignment/>
      <protection/>
    </xf>
    <xf numFmtId="0" fontId="10" fillId="20" borderId="0" xfId="62" applyFont="1" applyFill="1" applyBorder="1" applyAlignment="1">
      <alignment/>
      <protection/>
    </xf>
    <xf numFmtId="0" fontId="2" fillId="20" borderId="0" xfId="62" applyFill="1" applyBorder="1">
      <alignment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left" vertical="center"/>
      <protection/>
    </xf>
    <xf numFmtId="3" fontId="0" fillId="0" borderId="21" xfId="61" applyNumberFormat="1" applyFont="1" applyBorder="1" applyAlignment="1">
      <alignment horizontal="right" vertical="center"/>
      <protection/>
    </xf>
    <xf numFmtId="10" fontId="2" fillId="0" borderId="23" xfId="61" applyNumberFormat="1" applyFont="1" applyBorder="1" applyAlignment="1">
      <alignment horizontal="right" vertical="center"/>
      <protection/>
    </xf>
    <xf numFmtId="3" fontId="0" fillId="0" borderId="21" xfId="60" applyNumberFormat="1" applyBorder="1" applyAlignment="1">
      <alignment vertical="center"/>
      <protection/>
    </xf>
    <xf numFmtId="0" fontId="4" fillId="0" borderId="16" xfId="61" applyFont="1" applyBorder="1" applyAlignment="1">
      <alignment horizontal="left" vertical="center" wrapText="1"/>
      <protection/>
    </xf>
    <xf numFmtId="3" fontId="4" fillId="0" borderId="13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left" vertical="center"/>
      <protection/>
    </xf>
    <xf numFmtId="10" fontId="2" fillId="0" borderId="24" xfId="61" applyNumberFormat="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left" wrapText="1"/>
      <protection/>
    </xf>
    <xf numFmtId="10" fontId="4" fillId="0" borderId="14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8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9" xfId="64" applyFont="1" applyBorder="1" applyAlignment="1">
      <alignment vertical="center"/>
      <protection/>
    </xf>
    <xf numFmtId="0" fontId="21" fillId="0" borderId="25" xfId="64" applyFont="1" applyBorder="1" applyAlignment="1">
      <alignment vertical="center"/>
      <protection/>
    </xf>
    <xf numFmtId="10" fontId="22" fillId="0" borderId="26" xfId="64" applyNumberFormat="1" applyFont="1" applyFill="1" applyBorder="1" applyAlignment="1" applyProtection="1">
      <alignment/>
      <protection/>
    </xf>
    <xf numFmtId="10" fontId="22" fillId="0" borderId="27" xfId="64" applyNumberFormat="1" applyFont="1" applyFill="1" applyBorder="1" applyAlignment="1" applyProtection="1">
      <alignment/>
      <protection/>
    </xf>
    <xf numFmtId="0" fontId="8" fillId="0" borderId="17" xfId="64" applyFont="1" applyBorder="1" applyAlignment="1">
      <alignment horizontal="center" vertical="center" wrapText="1"/>
      <protection/>
    </xf>
    <xf numFmtId="0" fontId="8" fillId="0" borderId="20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0" fontId="26" fillId="0" borderId="16" xfId="64" applyFont="1" applyFill="1" applyBorder="1" applyAlignment="1">
      <alignment vertical="center" wrapText="1"/>
      <protection/>
    </xf>
    <xf numFmtId="3" fontId="26" fillId="0" borderId="13" xfId="64" applyNumberFormat="1" applyFont="1" applyFill="1" applyBorder="1" applyAlignment="1">
      <alignment horizontal="right" vertical="center"/>
      <protection/>
    </xf>
    <xf numFmtId="10" fontId="26" fillId="0" borderId="14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19" fillId="0" borderId="15" xfId="64" applyFont="1" applyFill="1" applyBorder="1" applyAlignment="1">
      <alignment vertical="center" wrapText="1"/>
      <protection/>
    </xf>
    <xf numFmtId="0" fontId="19" fillId="0" borderId="22" xfId="64" applyFont="1" applyFill="1" applyBorder="1" applyAlignment="1">
      <alignment horizontal="right" vertical="center" wrapText="1"/>
      <protection/>
    </xf>
    <xf numFmtId="10" fontId="19" fillId="0" borderId="24" xfId="64" applyNumberFormat="1" applyFont="1" applyFill="1" applyBorder="1" applyAlignment="1">
      <alignment horizontal="right" vertical="center" wrapText="1"/>
      <protection/>
    </xf>
    <xf numFmtId="10" fontId="19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19" fillId="0" borderId="12" xfId="64" applyFont="1" applyFill="1" applyBorder="1" applyAlignment="1">
      <alignment vertical="center" wrapText="1"/>
      <protection/>
    </xf>
    <xf numFmtId="0" fontId="19" fillId="0" borderId="21" xfId="64" applyFont="1" applyFill="1" applyBorder="1" applyAlignment="1">
      <alignment horizontal="right" vertical="center" wrapText="1"/>
      <protection/>
    </xf>
    <xf numFmtId="10" fontId="19" fillId="0" borderId="23" xfId="64" applyNumberFormat="1" applyFont="1" applyFill="1" applyBorder="1" applyAlignment="1">
      <alignment horizontal="right" vertical="center" wrapText="1"/>
      <protection/>
    </xf>
    <xf numFmtId="10" fontId="19" fillId="0" borderId="28" xfId="64" applyNumberFormat="1" applyFont="1" applyFill="1" applyBorder="1" applyAlignment="1">
      <alignment horizontal="right" vertical="center" wrapText="1"/>
      <protection/>
    </xf>
    <xf numFmtId="10" fontId="19" fillId="0" borderId="9" xfId="64" applyNumberFormat="1" applyFont="1" applyFill="1" applyBorder="1" applyAlignment="1">
      <alignment horizontal="right" vertical="center" wrapText="1"/>
      <protection/>
    </xf>
    <xf numFmtId="10" fontId="26" fillId="0" borderId="28" xfId="64" applyNumberFormat="1" applyFont="1" applyFill="1" applyBorder="1" applyAlignment="1">
      <alignment horizontal="right" vertical="center" wrapText="1"/>
      <protection/>
    </xf>
    <xf numFmtId="10" fontId="26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7" fillId="0" borderId="29" xfId="0" applyFont="1" applyFill="1" applyBorder="1" applyAlignment="1">
      <alignment horizontal="center" vertical="center"/>
    </xf>
    <xf numFmtId="0" fontId="5" fillId="0" borderId="21" xfId="67" applyFont="1" applyBorder="1" applyAlignment="1">
      <alignment horizontal="center" vertical="center" wrapText="1"/>
      <protection/>
    </xf>
    <xf numFmtId="4" fontId="2" fillId="0" borderId="30" xfId="62" applyNumberFormat="1" applyFont="1" applyFill="1" applyBorder="1" applyAlignment="1">
      <alignment horizontal="center" vertical="center"/>
      <protection/>
    </xf>
    <xf numFmtId="4" fontId="2" fillId="0" borderId="31" xfId="62" applyNumberFormat="1" applyFont="1" applyFill="1" applyBorder="1" applyAlignment="1">
      <alignment horizontal="center" vertical="center"/>
      <protection/>
    </xf>
    <xf numFmtId="4" fontId="2" fillId="0" borderId="16" xfId="62" applyNumberFormat="1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4" fontId="2" fillId="0" borderId="21" xfId="62" applyNumberFormat="1" applyFont="1" applyFill="1" applyBorder="1" applyAlignment="1">
      <alignment horizontal="right" vertical="center" indent="1"/>
      <protection/>
    </xf>
    <xf numFmtId="4" fontId="2" fillId="0" borderId="13" xfId="62" applyNumberFormat="1" applyFont="1" applyFill="1" applyBorder="1" applyAlignment="1">
      <alignment horizontal="right" vertical="center" indent="1"/>
      <protection/>
    </xf>
    <xf numFmtId="4" fontId="2" fillId="0" borderId="24" xfId="62" applyNumberFormat="1" applyFont="1" applyFill="1" applyBorder="1" applyAlignment="1">
      <alignment horizontal="right" vertical="center" indent="1"/>
      <protection/>
    </xf>
    <xf numFmtId="4" fontId="2" fillId="0" borderId="23" xfId="62" applyNumberFormat="1" applyFont="1" applyFill="1" applyBorder="1" applyAlignment="1">
      <alignment horizontal="right" vertical="center" indent="1"/>
      <protection/>
    </xf>
    <xf numFmtId="4" fontId="2" fillId="0" borderId="14" xfId="62" applyNumberFormat="1" applyFont="1" applyFill="1" applyBorder="1" applyAlignment="1">
      <alignment horizontal="right" vertical="center" indent="1"/>
      <protection/>
    </xf>
    <xf numFmtId="10" fontId="2" fillId="0" borderId="12" xfId="73" applyNumberFormat="1" applyFont="1" applyFill="1" applyBorder="1" applyAlignment="1">
      <alignment horizontal="left" vertical="center" indent="1"/>
    </xf>
    <xf numFmtId="2" fontId="2" fillId="0" borderId="12" xfId="62" applyNumberFormat="1" applyFont="1" applyFill="1" applyBorder="1" applyAlignment="1">
      <alignment horizontal="left" vertical="center" indent="1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8" fillId="0" borderId="32" xfId="62" applyFont="1" applyBorder="1" applyAlignment="1">
      <alignment vertical="center"/>
      <protection/>
    </xf>
    <xf numFmtId="0" fontId="24" fillId="0" borderId="0" xfId="64" applyFont="1" applyBorder="1">
      <alignment/>
      <protection/>
    </xf>
    <xf numFmtId="4" fontId="4" fillId="0" borderId="0" xfId="66" applyNumberFormat="1" applyFont="1" applyAlignment="1">
      <alignment horizontal="right" indent="1"/>
      <protection/>
    </xf>
    <xf numFmtId="10" fontId="0" fillId="0" borderId="24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4" fillId="0" borderId="22" xfId="67" applyFont="1" applyBorder="1" applyAlignment="1">
      <alignment horizontal="center" vertical="center" wrapText="1"/>
      <protection/>
    </xf>
    <xf numFmtId="10" fontId="0" fillId="0" borderId="22" xfId="64" applyNumberFormat="1" applyFont="1" applyFill="1" applyBorder="1" applyAlignment="1" applyProtection="1">
      <alignment/>
      <protection/>
    </xf>
    <xf numFmtId="10" fontId="0" fillId="0" borderId="24" xfId="64" applyNumberFormat="1" applyFont="1" applyFill="1" applyBorder="1" applyAlignment="1" applyProtection="1">
      <alignment/>
      <protection/>
    </xf>
    <xf numFmtId="10" fontId="0" fillId="0" borderId="21" xfId="64" applyNumberFormat="1" applyFont="1" applyFill="1" applyBorder="1" applyAlignment="1" applyProtection="1">
      <alignment/>
      <protection/>
    </xf>
    <xf numFmtId="10" fontId="0" fillId="0" borderId="23" xfId="64" applyNumberFormat="1" applyFont="1" applyFill="1" applyBorder="1" applyAlignment="1" applyProtection="1">
      <alignment/>
      <protection/>
    </xf>
    <xf numFmtId="10" fontId="0" fillId="0" borderId="33" xfId="64" applyNumberFormat="1" applyFont="1" applyFill="1" applyBorder="1" applyAlignment="1" applyProtection="1">
      <alignment/>
      <protection/>
    </xf>
    <xf numFmtId="10" fontId="0" fillId="0" borderId="34" xfId="64" applyNumberFormat="1" applyFont="1" applyFill="1" applyBorder="1" applyAlignment="1" applyProtection="1">
      <alignment/>
      <protection/>
    </xf>
    <xf numFmtId="0" fontId="5" fillId="0" borderId="35" xfId="62" applyFont="1" applyBorder="1" applyAlignment="1">
      <alignment horizontal="center" vertical="center" wrapText="1"/>
      <protection/>
    </xf>
    <xf numFmtId="10" fontId="0" fillId="0" borderId="14" xfId="0" applyNumberFormat="1" applyFont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63" fillId="0" borderId="0" xfId="67" applyFont="1">
      <alignment/>
      <protection/>
    </xf>
    <xf numFmtId="0" fontId="62" fillId="0" borderId="35" xfId="67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horizontal="center" vertical="center" wrapText="1"/>
      <protection/>
    </xf>
    <xf numFmtId="0" fontId="6" fillId="0" borderId="35" xfId="67" applyBorder="1" applyAlignment="1">
      <alignment horizontal="center" vertical="center" wrapText="1"/>
      <protection/>
    </xf>
    <xf numFmtId="0" fontId="6" fillId="0" borderId="35" xfId="67" applyFont="1" applyBorder="1" applyAlignment="1">
      <alignment horizontal="center" vertical="center" wrapText="1"/>
      <protection/>
    </xf>
    <xf numFmtId="0" fontId="6" fillId="0" borderId="22" xfId="67" applyBorder="1" applyAlignment="1">
      <alignment horizontal="center" vertical="center"/>
      <protection/>
    </xf>
    <xf numFmtId="1" fontId="6" fillId="0" borderId="22" xfId="67" applyNumberFormat="1" applyBorder="1" applyAlignment="1">
      <alignment horizontal="center" vertical="center"/>
      <protection/>
    </xf>
    <xf numFmtId="1" fontId="6" fillId="0" borderId="24" xfId="67" applyNumberFormat="1" applyBorder="1" applyAlignment="1">
      <alignment horizontal="center" vertical="center"/>
      <protection/>
    </xf>
    <xf numFmtId="0" fontId="6" fillId="0" borderId="21" xfId="67" applyBorder="1" applyAlignment="1">
      <alignment horizontal="center" vertical="center"/>
      <protection/>
    </xf>
    <xf numFmtId="0" fontId="6" fillId="0" borderId="23" xfId="67" applyBorder="1" applyAlignment="1">
      <alignment horizontal="center" vertical="center"/>
      <protection/>
    </xf>
    <xf numFmtId="49" fontId="8" fillId="0" borderId="18" xfId="62" applyNumberFormat="1" applyFont="1" applyBorder="1" applyAlignment="1">
      <alignment horizontal="center" vertical="center" wrapText="1"/>
      <protection/>
    </xf>
    <xf numFmtId="0" fontId="2" fillId="0" borderId="23" xfId="68" applyBorder="1" applyAlignment="1">
      <alignment horizontal="right" vertical="center" indent="1"/>
      <protection/>
    </xf>
    <xf numFmtId="0" fontId="2" fillId="0" borderId="14" xfId="68" applyBorder="1" applyAlignment="1">
      <alignment horizontal="right" vertical="center" indent="1"/>
      <protection/>
    </xf>
    <xf numFmtId="14" fontId="2" fillId="0" borderId="12" xfId="67" applyNumberFormat="1" applyFont="1" applyBorder="1" applyAlignment="1">
      <alignment horizontal="center" vertical="center" wrapText="1"/>
      <protection/>
    </xf>
    <xf numFmtId="1" fontId="2" fillId="0" borderId="21" xfId="67" applyNumberFormat="1" applyFont="1" applyFill="1" applyBorder="1" applyAlignment="1">
      <alignment horizontal="center" vertical="center" wrapText="1"/>
      <protection/>
    </xf>
    <xf numFmtId="1" fontId="2" fillId="0" borderId="21" xfId="67" applyNumberFormat="1" applyFont="1" applyBorder="1" applyAlignment="1">
      <alignment horizontal="center" vertical="center" wrapText="1"/>
      <protection/>
    </xf>
    <xf numFmtId="1" fontId="0" fillId="0" borderId="21" xfId="67" applyNumberFormat="1" applyFont="1" applyFill="1" applyBorder="1" applyAlignment="1">
      <alignment horizontal="center" vertical="center" wrapText="1"/>
      <protection/>
    </xf>
    <xf numFmtId="1" fontId="0" fillId="0" borderId="21" xfId="67" applyNumberFormat="1" applyFont="1" applyBorder="1" applyAlignment="1">
      <alignment horizontal="center" vertical="center" wrapText="1"/>
      <protection/>
    </xf>
    <xf numFmtId="0" fontId="0" fillId="0" borderId="21" xfId="67" applyFont="1" applyFill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23" xfId="67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center" wrapText="1"/>
      <protection/>
    </xf>
    <xf numFmtId="14" fontId="2" fillId="0" borderId="15" xfId="67" applyNumberFormat="1" applyFont="1" applyBorder="1" applyAlignment="1">
      <alignment horizontal="center" vertical="center" wrapText="1"/>
      <protection/>
    </xf>
    <xf numFmtId="0" fontId="66" fillId="0" borderId="0" xfId="45" applyFont="1" applyAlignment="1" applyProtection="1">
      <alignment/>
      <protection/>
    </xf>
    <xf numFmtId="0" fontId="2" fillId="0" borderId="15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2" fillId="0" borderId="16" xfId="62" applyFont="1" applyFill="1" applyBorder="1" applyAlignment="1">
      <alignment horizontal="left" vertical="center" indent="1"/>
      <protection/>
    </xf>
    <xf numFmtId="2" fontId="0" fillId="0" borderId="0" xfId="64" applyNumberFormat="1" applyFont="1">
      <alignment/>
      <protection/>
    </xf>
    <xf numFmtId="4" fontId="9" fillId="0" borderId="22" xfId="62" applyNumberFormat="1" applyFont="1" applyFill="1" applyBorder="1" applyAlignment="1">
      <alignment vertical="center"/>
      <protection/>
    </xf>
    <xf numFmtId="10" fontId="9" fillId="0" borderId="33" xfId="74" applyNumberFormat="1" applyFont="1" applyFill="1" applyBorder="1" applyAlignment="1">
      <alignment vertical="center"/>
    </xf>
    <xf numFmtId="10" fontId="9" fillId="0" borderId="34" xfId="74" applyNumberFormat="1" applyFont="1" applyFill="1" applyBorder="1" applyAlignment="1">
      <alignment vertical="center"/>
    </xf>
    <xf numFmtId="2" fontId="9" fillId="0" borderId="0" xfId="62" applyNumberFormat="1" applyFont="1">
      <alignment/>
      <protection/>
    </xf>
    <xf numFmtId="4" fontId="9" fillId="0" borderId="21" xfId="62" applyNumberFormat="1" applyFont="1" applyFill="1" applyBorder="1" applyAlignment="1">
      <alignment vertical="center"/>
      <protection/>
    </xf>
    <xf numFmtId="4" fontId="18" fillId="0" borderId="21" xfId="62" applyNumberFormat="1" applyFont="1" applyFill="1" applyBorder="1" applyAlignment="1">
      <alignment vertical="center"/>
      <protection/>
    </xf>
    <xf numFmtId="10" fontId="18" fillId="0" borderId="33" xfId="74" applyNumberFormat="1" applyFont="1" applyFill="1" applyBorder="1" applyAlignment="1">
      <alignment vertical="center"/>
    </xf>
    <xf numFmtId="10" fontId="18" fillId="0" borderId="34" xfId="74" applyNumberFormat="1" applyFont="1" applyFill="1" applyBorder="1" applyAlignment="1">
      <alignment vertical="center"/>
    </xf>
    <xf numFmtId="4" fontId="19" fillId="0" borderId="23" xfId="62" applyNumberFormat="1" applyFont="1" applyFill="1" applyBorder="1" applyAlignment="1">
      <alignment horizontal="right"/>
      <protection/>
    </xf>
    <xf numFmtId="10" fontId="9" fillId="0" borderId="23" xfId="74" applyNumberFormat="1" applyFont="1" applyFill="1" applyBorder="1" applyAlignment="1">
      <alignment vertical="center"/>
    </xf>
    <xf numFmtId="4" fontId="8" fillId="0" borderId="13" xfId="62" applyNumberFormat="1" applyFont="1" applyFill="1" applyBorder="1" applyAlignment="1">
      <alignment vertical="center"/>
      <protection/>
    </xf>
    <xf numFmtId="10" fontId="8" fillId="0" borderId="36" xfId="74" applyNumberFormat="1" applyFont="1" applyFill="1" applyBorder="1" applyAlignment="1">
      <alignment vertical="center"/>
    </xf>
    <xf numFmtId="10" fontId="8" fillId="0" borderId="37" xfId="74" applyNumberFormat="1" applyFont="1" applyFill="1" applyBorder="1" applyAlignment="1">
      <alignment vertical="center"/>
    </xf>
    <xf numFmtId="0" fontId="20" fillId="0" borderId="0" xfId="62" applyFont="1">
      <alignment/>
      <protection/>
    </xf>
    <xf numFmtId="4" fontId="8" fillId="0" borderId="36" xfId="62" applyNumberFormat="1" applyFont="1" applyBorder="1" applyAlignment="1">
      <alignment vertical="center"/>
      <protection/>
    </xf>
    <xf numFmtId="4" fontId="8" fillId="0" borderId="0" xfId="62" applyNumberFormat="1" applyFont="1" applyBorder="1" applyAlignment="1">
      <alignment vertical="center"/>
      <protection/>
    </xf>
    <xf numFmtId="2" fontId="8" fillId="0" borderId="0" xfId="74" applyNumberFormat="1" applyFont="1" applyBorder="1" applyAlignment="1">
      <alignment vertical="center"/>
    </xf>
    <xf numFmtId="10" fontId="8" fillId="0" borderId="0" xfId="74" applyNumberFormat="1" applyFont="1" applyBorder="1" applyAlignment="1">
      <alignment vertical="center"/>
    </xf>
    <xf numFmtId="10" fontId="9" fillId="0" borderId="24" xfId="74" applyNumberFormat="1" applyFont="1" applyBorder="1" applyAlignment="1">
      <alignment horizontal="right" vertical="center"/>
    </xf>
    <xf numFmtId="10" fontId="9" fillId="0" borderId="34" xfId="74" applyNumberFormat="1" applyFont="1" applyBorder="1" applyAlignment="1">
      <alignment horizontal="right" vertical="center"/>
    </xf>
    <xf numFmtId="2" fontId="2" fillId="0" borderId="0" xfId="62" applyNumberFormat="1">
      <alignment/>
      <protection/>
    </xf>
    <xf numFmtId="10" fontId="18" fillId="0" borderId="37" xfId="74" applyNumberFormat="1" applyFont="1" applyBorder="1" applyAlignment="1">
      <alignment horizontal="right" vertical="center"/>
    </xf>
    <xf numFmtId="167" fontId="2" fillId="0" borderId="0" xfId="81" applyFont="1" applyBorder="1" applyAlignment="1">
      <alignment/>
    </xf>
    <xf numFmtId="10" fontId="2" fillId="0" borderId="0" xfId="74" applyNumberFormat="1" applyFont="1" applyBorder="1" applyAlignment="1">
      <alignment/>
    </xf>
    <xf numFmtId="10" fontId="9" fillId="0" borderId="34" xfId="74" applyNumberFormat="1" applyFont="1" applyBorder="1" applyAlignment="1">
      <alignment horizontal="center" vertical="center"/>
    </xf>
    <xf numFmtId="10" fontId="9" fillId="0" borderId="34" xfId="74" applyNumberFormat="1" applyFont="1" applyBorder="1" applyAlignment="1">
      <alignment vertical="center"/>
    </xf>
    <xf numFmtId="10" fontId="9" fillId="0" borderId="0" xfId="74" applyNumberFormat="1" applyFont="1" applyBorder="1" applyAlignment="1">
      <alignment vertical="center"/>
    </xf>
    <xf numFmtId="10" fontId="18" fillId="0" borderId="14" xfId="74" applyNumberFormat="1" applyFont="1" applyBorder="1" applyAlignment="1">
      <alignment vertical="center"/>
    </xf>
    <xf numFmtId="0" fontId="19" fillId="0" borderId="15" xfId="62" applyFont="1" applyFill="1" applyBorder="1">
      <alignment/>
      <protection/>
    </xf>
    <xf numFmtId="194" fontId="2" fillId="0" borderId="0" xfId="62" applyNumberFormat="1">
      <alignment/>
      <protection/>
    </xf>
    <xf numFmtId="0" fontId="62" fillId="0" borderId="0" xfId="67" applyFont="1" applyAlignment="1">
      <alignment horizontal="center"/>
      <protection/>
    </xf>
    <xf numFmtId="14" fontId="2" fillId="0" borderId="0" xfId="67" applyNumberFormat="1" applyFont="1" applyBorder="1" applyAlignment="1">
      <alignment horizontal="center" vertical="center" wrapText="1"/>
      <protection/>
    </xf>
    <xf numFmtId="0" fontId="16" fillId="0" borderId="0" xfId="62" applyFont="1">
      <alignment/>
      <protection/>
    </xf>
    <xf numFmtId="1" fontId="0" fillId="0" borderId="24" xfId="67" applyNumberFormat="1" applyFont="1" applyBorder="1" applyAlignment="1">
      <alignment horizontal="center" vertical="center" wrapText="1"/>
      <protection/>
    </xf>
    <xf numFmtId="1" fontId="4" fillId="0" borderId="21" xfId="67" applyNumberFormat="1" applyFont="1" applyBorder="1" applyAlignment="1">
      <alignment horizontal="center" vertical="center" wrapText="1"/>
      <protection/>
    </xf>
    <xf numFmtId="1" fontId="0" fillId="0" borderId="22" xfId="67" applyNumberFormat="1" applyFont="1" applyBorder="1" applyAlignment="1">
      <alignment horizontal="center" vertical="center" wrapText="1"/>
      <protection/>
    </xf>
    <xf numFmtId="0" fontId="0" fillId="0" borderId="23" xfId="67" applyFont="1" applyFill="1" applyBorder="1" applyAlignment="1">
      <alignment horizontal="center" vertical="center" wrapText="1"/>
      <protection/>
    </xf>
    <xf numFmtId="1" fontId="2" fillId="0" borderId="23" xfId="67" applyNumberFormat="1" applyFont="1" applyBorder="1" applyAlignment="1">
      <alignment horizontal="center" vertical="center" wrapText="1"/>
      <protection/>
    </xf>
    <xf numFmtId="4" fontId="2" fillId="0" borderId="22" xfId="62" applyNumberFormat="1" applyFont="1" applyBorder="1" applyAlignment="1">
      <alignment horizontal="right" vertical="center" wrapText="1"/>
      <protection/>
    </xf>
    <xf numFmtId="4" fontId="2" fillId="0" borderId="21" xfId="62" applyNumberFormat="1" applyFont="1" applyBorder="1" applyAlignment="1">
      <alignment horizontal="right" vertical="center" wrapText="1"/>
      <protection/>
    </xf>
    <xf numFmtId="4" fontId="2" fillId="0" borderId="21" xfId="62" applyNumberFormat="1" applyFont="1" applyBorder="1" applyAlignment="1">
      <alignment horizontal="right" vertical="center"/>
      <protection/>
    </xf>
    <xf numFmtId="4" fontId="2" fillId="0" borderId="13" xfId="62" applyNumberFormat="1" applyFont="1" applyBorder="1" applyAlignment="1">
      <alignment horizontal="right" vertical="center" wrapText="1"/>
      <protection/>
    </xf>
    <xf numFmtId="3" fontId="2" fillId="0" borderId="24" xfId="62" applyNumberFormat="1" applyFont="1" applyFill="1" applyBorder="1" applyAlignment="1">
      <alignment horizontal="right" vertical="center" indent="1"/>
      <protection/>
    </xf>
    <xf numFmtId="3" fontId="2" fillId="0" borderId="23" xfId="62" applyNumberFormat="1" applyFont="1" applyFill="1" applyBorder="1" applyAlignment="1">
      <alignment horizontal="right" vertical="center" indent="1"/>
      <protection/>
    </xf>
    <xf numFmtId="3" fontId="2" fillId="0" borderId="14" xfId="62" applyNumberFormat="1" applyFont="1" applyFill="1" applyBorder="1" applyAlignment="1">
      <alignment horizontal="right" vertical="center" indent="1"/>
      <protection/>
    </xf>
    <xf numFmtId="10" fontId="14" fillId="0" borderId="38" xfId="62" applyNumberFormat="1" applyFont="1" applyBorder="1" applyAlignment="1">
      <alignment horizontal="right" vertical="center"/>
      <protection/>
    </xf>
    <xf numFmtId="10" fontId="14" fillId="0" borderId="39" xfId="62" applyNumberFormat="1" applyFont="1" applyBorder="1" applyAlignment="1">
      <alignment horizontal="right" vertical="center"/>
      <protection/>
    </xf>
    <xf numFmtId="10" fontId="14" fillId="0" borderId="40" xfId="62" applyNumberFormat="1" applyFont="1" applyBorder="1" applyAlignment="1">
      <alignment horizontal="right" vertical="center"/>
      <protection/>
    </xf>
    <xf numFmtId="4" fontId="13" fillId="0" borderId="13" xfId="62" applyNumberFormat="1" applyFont="1" applyBorder="1" applyAlignment="1">
      <alignment horizontal="right" vertical="center" wrapText="1"/>
      <protection/>
    </xf>
    <xf numFmtId="4" fontId="2" fillId="0" borderId="13" xfId="62" applyNumberFormat="1" applyFont="1" applyBorder="1" applyAlignment="1">
      <alignment horizontal="right" vertical="center"/>
      <protection/>
    </xf>
    <xf numFmtId="168" fontId="4" fillId="0" borderId="21" xfId="67" applyNumberFormat="1" applyFont="1" applyBorder="1" applyAlignment="1">
      <alignment horizontal="center" vertical="center" wrapText="1"/>
      <protection/>
    </xf>
    <xf numFmtId="168" fontId="2" fillId="0" borderId="21" xfId="67" applyNumberFormat="1" applyFont="1" applyBorder="1" applyAlignment="1">
      <alignment horizontal="center" vertical="center" wrapText="1"/>
      <protection/>
    </xf>
    <xf numFmtId="168" fontId="2" fillId="0" borderId="23" xfId="67" applyNumberFormat="1" applyFont="1" applyBorder="1" applyAlignment="1">
      <alignment horizontal="center" vertical="center" wrapText="1"/>
      <protection/>
    </xf>
    <xf numFmtId="168" fontId="4" fillId="0" borderId="13" xfId="67" applyNumberFormat="1" applyFont="1" applyBorder="1" applyAlignment="1">
      <alignment horizontal="center" vertical="center" wrapText="1"/>
      <protection/>
    </xf>
    <xf numFmtId="168" fontId="2" fillId="0" borderId="13" xfId="67" applyNumberFormat="1" applyFont="1" applyBorder="1" applyAlignment="1">
      <alignment horizontal="center" vertical="center" wrapText="1"/>
      <protection/>
    </xf>
    <xf numFmtId="168" fontId="2" fillId="0" borderId="14" xfId="67" applyNumberFormat="1" applyFont="1" applyBorder="1" applyAlignment="1">
      <alignment horizontal="center" vertical="center" wrapText="1"/>
      <protection/>
    </xf>
    <xf numFmtId="14" fontId="8" fillId="0" borderId="18" xfId="62" applyNumberFormat="1" applyFont="1" applyBorder="1" applyAlignment="1">
      <alignment horizontal="center" vertical="center" wrapText="1"/>
      <protection/>
    </xf>
    <xf numFmtId="0" fontId="16" fillId="0" borderId="0" xfId="66" applyFont="1">
      <alignment/>
      <protection/>
    </xf>
    <xf numFmtId="173" fontId="2" fillId="0" borderId="23" xfId="61" applyNumberFormat="1" applyFont="1" applyBorder="1" applyAlignment="1">
      <alignment horizontal="right" vertical="center"/>
      <protection/>
    </xf>
    <xf numFmtId="10" fontId="0" fillId="0" borderId="14" xfId="73" applyNumberFormat="1" applyFont="1" applyFill="1" applyBorder="1" applyAlignment="1">
      <alignment/>
    </xf>
    <xf numFmtId="10" fontId="0" fillId="0" borderId="14" xfId="0" applyNumberFormat="1" applyFont="1" applyBorder="1" applyAlignment="1">
      <alignment horizontal="right"/>
    </xf>
    <xf numFmtId="10" fontId="0" fillId="0" borderId="24" xfId="73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10" fontId="0" fillId="0" borderId="23" xfId="73" applyNumberFormat="1" applyFont="1" applyFill="1" applyBorder="1" applyAlignment="1">
      <alignment/>
    </xf>
    <xf numFmtId="14" fontId="0" fillId="0" borderId="16" xfId="67" applyNumberFormat="1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67" fillId="0" borderId="0" xfId="67" applyFont="1" applyFill="1">
      <alignment/>
      <protection/>
    </xf>
    <xf numFmtId="2" fontId="6" fillId="0" borderId="0" xfId="67" applyNumberFormat="1">
      <alignment/>
      <protection/>
    </xf>
    <xf numFmtId="10" fontId="18" fillId="0" borderId="37" xfId="74" applyNumberFormat="1" applyFont="1" applyBorder="1" applyAlignment="1">
      <alignment horizontal="center" vertical="center"/>
    </xf>
    <xf numFmtId="0" fontId="65" fillId="0" borderId="0" xfId="60" applyFont="1" applyBorder="1" applyAlignment="1">
      <alignment horizontal="left" vertical="center" wrapText="1"/>
      <protection/>
    </xf>
    <xf numFmtId="0" fontId="65" fillId="0" borderId="32" xfId="60" applyFont="1" applyBorder="1" applyAlignment="1">
      <alignment horizontal="left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22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16" fillId="0" borderId="41" xfId="60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center" vertical="center" wrapText="1"/>
      <protection/>
    </xf>
    <xf numFmtId="0" fontId="13" fillId="0" borderId="19" xfId="67" applyFont="1" applyBorder="1" applyAlignment="1">
      <alignment horizontal="center" vertical="center" wrapText="1"/>
      <protection/>
    </xf>
    <xf numFmtId="0" fontId="23" fillId="20" borderId="0" xfId="62" applyFont="1" applyFill="1" applyAlignment="1">
      <alignment horizontal="left"/>
      <protection/>
    </xf>
    <xf numFmtId="0" fontId="8" fillId="0" borderId="32" xfId="62" applyFont="1" applyBorder="1" applyAlignment="1">
      <alignment horizontal="left" vertical="center"/>
      <protection/>
    </xf>
    <xf numFmtId="0" fontId="15" fillId="0" borderId="32" xfId="0" applyFont="1" applyBorder="1" applyAlignment="1">
      <alignment horizontal="left"/>
    </xf>
    <xf numFmtId="0" fontId="4" fillId="0" borderId="24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42" xfId="64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center" vertical="center" wrapText="1"/>
      <protection/>
    </xf>
    <xf numFmtId="0" fontId="4" fillId="0" borderId="43" xfId="64" applyFont="1" applyBorder="1" applyAlignment="1">
      <alignment horizontal="center" vertical="center" wrapText="1"/>
      <protection/>
    </xf>
    <xf numFmtId="0" fontId="7" fillId="0" borderId="35" xfId="64" applyFont="1" applyBorder="1" applyAlignment="1">
      <alignment horizontal="center" vertical="center" wrapText="1"/>
      <protection/>
    </xf>
    <xf numFmtId="0" fontId="17" fillId="0" borderId="32" xfId="63" applyFont="1" applyBorder="1" applyAlignment="1">
      <alignment horizontal="center" vertical="center" wrapText="1"/>
      <protection/>
    </xf>
    <xf numFmtId="0" fontId="0" fillId="0" borderId="44" xfId="61" applyBorder="1" applyAlignment="1">
      <alignment horizontal="center"/>
      <protection/>
    </xf>
  </cellXfs>
  <cellStyles count="70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Аналіз_3q_09 2" xfId="65"/>
    <cellStyle name="Обычный_Исходники_Q4_2011" xfId="66"/>
    <cellStyle name="Обычный_Книга1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Тысячи [0]_MM95 (3)" xfId="77"/>
    <cellStyle name="Тысячи_MM95 (3)" xfId="78"/>
    <cellStyle name="Comma" xfId="79"/>
    <cellStyle name="Comma [0]" xfId="80"/>
    <cellStyle name="Финансовый 2" xfId="81"/>
    <cellStyle name="Хороший" xfId="82"/>
    <cellStyle name="Шапка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998"/>
          <c:h val="0.9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Індекси!$K$1</c:f>
              <c:strCache>
                <c:ptCount val="1"/>
                <c:pt idx="0">
                  <c:v>Зміна за 2-й квартал 2013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Індекси!$J$2:$J$14</c:f>
              <c:strCache/>
            </c:strRef>
          </c:cat>
          <c:val>
            <c:numRef>
              <c:f>Індекси!$K$2:$K$14</c:f>
              <c:numCache/>
            </c:numRef>
          </c:val>
        </c:ser>
        <c:ser>
          <c:idx val="1"/>
          <c:order val="1"/>
          <c:tx>
            <c:strRef>
              <c:f>Індекси!$L$1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Індекси!$J$2:$J$14</c:f>
              <c:strCache/>
            </c:strRef>
          </c:cat>
          <c:val>
            <c:numRef>
              <c:f>Індекси!$L$2:$L$14</c:f>
              <c:numCache/>
            </c:numRef>
          </c:val>
        </c:ser>
        <c:overlap val="-20"/>
        <c:gapWidth val="120"/>
        <c:axId val="19576536"/>
        <c:axId val="41971097"/>
      </c:barChart>
      <c:catAx>
        <c:axId val="1957653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1971097"/>
        <c:crosses val="autoZero"/>
        <c:auto val="1"/>
        <c:lblOffset val="0"/>
        <c:tickLblSkip val="1"/>
        <c:noMultiLvlLbl val="0"/>
      </c:catAx>
      <c:valAx>
        <c:axId val="41971097"/>
        <c:scaling>
          <c:orientation val="minMax"/>
          <c:max val="0.3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76536"/>
        <c:crossesAt val="1"/>
        <c:crossBetween val="between"/>
        <c:dispUnits/>
        <c:majorUnit val="0.05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93625"/>
          <c:w val="0.867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2975"/>
          <c:w val="0.97025"/>
          <c:h val="0.8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Активи!$A$67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/>
            </c:strRef>
          </c:cat>
          <c:val>
            <c:numRef>
              <c:f>Активи!$B$67:$E$67</c:f>
              <c:numCache/>
            </c:numRef>
          </c:val>
        </c:ser>
        <c:ser>
          <c:idx val="1"/>
          <c:order val="1"/>
          <c:tx>
            <c:strRef>
              <c:f>Активи!$A$68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/>
            </c:strRef>
          </c:cat>
          <c:val>
            <c:numRef>
              <c:f>Активи!$B$68:$E$68</c:f>
              <c:numCache/>
            </c:numRef>
          </c:val>
        </c:ser>
        <c:ser>
          <c:idx val="2"/>
          <c:order val="2"/>
          <c:tx>
            <c:strRef>
              <c:f>Активи!$A$69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/>
            </c:strRef>
          </c:cat>
          <c:val>
            <c:numRef>
              <c:f>Активи!$B$69:$E$69</c:f>
              <c:numCache/>
            </c:numRef>
          </c:val>
        </c:ser>
        <c:overlap val="100"/>
        <c:axId val="33274395"/>
        <c:axId val="31034100"/>
      </c:barChart>
      <c:catAx>
        <c:axId val="3327439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74395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5"/>
          <c:y val="0.86125"/>
          <c:w val="0.730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0.004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29"/>
          <c:w val="0.62625"/>
          <c:h val="0.583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Активи!$B$98</c:f>
              <c:strCache>
                <c:ptCount val="1"/>
                <c:pt idx="0">
                  <c:v>30.06.2013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5.79%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Активи!$A$99:$A$102</c:f>
              <c:strCache/>
            </c:strRef>
          </c:cat>
          <c:val>
            <c:numRef>
              <c:f>Активи!$B$99:$B$102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14"/>
          <c:y val="0.0695"/>
          <c:w val="0.96975"/>
          <c:h val="0.90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Усі (крім венчурних)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Активи!$B$7:$E$7</c:f>
              <c:numCache/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Активи!$B$8:$E$8</c:f>
              <c:numCache/>
            </c:numRef>
          </c:val>
          <c:shape val="box"/>
        </c:ser>
        <c:gapWidth val="200"/>
        <c:gapDepth val="230"/>
        <c:shape val="box"/>
        <c:axId val="10871445"/>
        <c:axId val="30734142"/>
        <c:axId val="8171823"/>
      </c:bar3DChart>
      <c:catAx>
        <c:axId val="1087144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505"/>
              <c:y val="-0.4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871445"/>
        <c:crossesAt val="1"/>
        <c:crossBetween val="between"/>
        <c:dispUnits/>
        <c:majorUnit val="20000"/>
        <c:minorUnit val="400"/>
      </c:valAx>
      <c:ser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7341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1225"/>
          <c:w val="0.97225"/>
          <c:h val="0.8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'Притік-відтік'!$B$2</c:f>
              <c:strCache>
                <c:ptCount val="1"/>
                <c:pt idx="0">
                  <c:v>Чистий притік/відтік за період (ліва шкала)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'Притік-відтік'!$A$3:$A$15</c:f>
              <c:strCache/>
            </c:strRef>
          </c:cat>
          <c:val>
            <c:numRef>
              <c:f>'Притік-відтік'!$B$3:$B$15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437544"/>
        <c:axId val="57937897"/>
      </c:barChart>
      <c:lineChart>
        <c:grouping val="standard"/>
        <c:varyColors val="0"/>
        <c:ser>
          <c:idx val="0"/>
          <c:order val="1"/>
          <c:tx>
            <c:strRef>
              <c:f>'Притік-відтік'!$C$2</c:f>
              <c:strCache>
                <c:ptCount val="1"/>
                <c:pt idx="0">
                  <c:v>Кіл-ть фондів, щодо яких наявні дані за період*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'Притік-відтік'!$A$3:$A$15</c:f>
              <c:strCache/>
            </c:strRef>
          </c:cat>
          <c:val>
            <c:numRef>
              <c:f>'Притік-відтік'!$C$3:$C$15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1679026"/>
        <c:axId val="62458051"/>
      </c:lineChart>
      <c:catAx>
        <c:axId val="6437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7897"/>
        <c:crosses val="autoZero"/>
        <c:auto val="0"/>
        <c:lblOffset val="0"/>
        <c:tickLblSkip val="1"/>
        <c:noMultiLvlLbl val="0"/>
      </c:catAx>
      <c:valAx>
        <c:axId val="57937897"/>
        <c:scaling>
          <c:orientation val="minMax"/>
          <c:max val="2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7544"/>
        <c:crossesAt val="1"/>
        <c:crossBetween val="between"/>
        <c:dispUnits/>
        <c:majorUnit val="2000"/>
      </c:valAx>
      <c:catAx>
        <c:axId val="51679026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8051"/>
        <c:crosses val="autoZero"/>
        <c:auto val="0"/>
        <c:lblOffset val="100"/>
        <c:tickLblSkip val="1"/>
        <c:noMultiLvlLbl val="0"/>
      </c:catAx>
      <c:valAx>
        <c:axId val="62458051"/>
        <c:scaling>
          <c:orientation val="minMax"/>
          <c:max val="42"/>
          <c:min val="38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79026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75"/>
          <c:y val="0.91275"/>
          <c:w val="0.84375"/>
          <c:h val="0.0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0775"/>
          <c:w val="0.972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'Притік-відтік'!$A$17:$F$17</c:f>
              <c:strCache>
                <c:ptCount val="1"/>
                <c:pt idx="0">
                  <c:v>Чистий притік/відтік капіталу у 1-му кв. 2012-2013,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'Притік-відтік'!$A$18:$A$22</c:f>
              <c:strCache/>
            </c:strRef>
          </c:cat>
          <c:val>
            <c:numRef>
              <c:f>'Притік-відтік'!$B$18:$B$22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30"/>
        <c:axId val="25251548"/>
        <c:axId val="25937341"/>
      </c:bar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7341"/>
        <c:crossesAt val="0"/>
        <c:auto val="0"/>
        <c:lblOffset val="0"/>
        <c:tickLblSkip val="1"/>
        <c:noMultiLvlLbl val="0"/>
      </c:catAx>
      <c:valAx>
        <c:axId val="25937341"/>
        <c:scaling>
          <c:orientation val="minMax"/>
          <c:max val="0"/>
          <c:min val="-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1548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32109478"/>
        <c:axId val="20549847"/>
      </c:bar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20549847"/>
        <c:crosses val="autoZero"/>
        <c:auto val="1"/>
        <c:lblOffset val="100"/>
        <c:tickLblSkip val="1"/>
        <c:noMultiLvlLbl val="0"/>
      </c:catAx>
      <c:valAx>
        <c:axId val="2054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210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50730896"/>
        <c:axId val="53924881"/>
      </c:bar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3924881"/>
        <c:crosses val="autoZero"/>
        <c:auto val="1"/>
        <c:lblOffset val="100"/>
        <c:tickLblSkip val="1"/>
        <c:noMultiLvlLbl val="0"/>
      </c:catAx>
      <c:valAx>
        <c:axId val="53924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730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15561882"/>
        <c:axId val="5839211"/>
      </c:bar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11"/>
        <c:crosses val="autoZero"/>
        <c:auto val="0"/>
        <c:lblOffset val="100"/>
        <c:tickLblSkip val="1"/>
        <c:noMultiLvlLbl val="0"/>
      </c:catAx>
      <c:valAx>
        <c:axId val="583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9925"/>
          <c:w val="0.990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ІСІ'!$A$2:$A$24</c:f>
              <c:strCache/>
            </c:strRef>
          </c:cat>
          <c:val>
            <c:numRef>
              <c:f>'КУА та ІСІ'!$B$2:$B$24</c:f>
              <c:numCache/>
            </c:numRef>
          </c:val>
        </c:ser>
        <c:gapWidth val="80"/>
        <c:axId val="42195554"/>
        <c:axId val="44215667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ІСІ'!$A$2:$A$24</c:f>
              <c:strCache/>
            </c:strRef>
          </c:cat>
          <c:val>
            <c:numRef>
              <c:f>'КУА та ІСІ'!$C$2:$C$24</c:f>
              <c:numCache/>
            </c:numRef>
          </c:val>
          <c:smooth val="0"/>
        </c:ser>
        <c:axId val="62396684"/>
        <c:axId val="24699245"/>
      </c:lineChart>
      <c:catAx>
        <c:axId val="42195554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15667"/>
        <c:crosses val="autoZero"/>
        <c:auto val="0"/>
        <c:lblOffset val="0"/>
        <c:tickLblSkip val="1"/>
        <c:noMultiLvlLbl val="0"/>
      </c:catAx>
      <c:valAx>
        <c:axId val="442156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5554"/>
        <c:crossesAt val="1"/>
        <c:crossBetween val="between"/>
        <c:dispUnits/>
      </c:valAx>
      <c:catAx>
        <c:axId val="6239668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99245"/>
        <c:crosses val="autoZero"/>
        <c:auto val="0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3966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"/>
          <c:y val="0"/>
          <c:w val="0.506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85"/>
          <c:h val="0.84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Інвестори!$B$2:$B$3</c:f>
              <c:strCache>
                <c:ptCount val="1"/>
                <c:pt idx="0">
                  <c:v>Юридичні особи   резиденти 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(Інвестори!$B$4:$B$6,Інвестори!$B$8)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Інвестори!$C$2:$C$3</c:f>
              <c:strCache>
                <c:ptCount val="1"/>
                <c:pt idx="0">
                  <c:v>Юридичні особи  нерезиденти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(Інвестори!$C$4:$C$6,Інвестори!$C$8)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Інвестори!$D$2:$D$3</c:f>
              <c:strCache>
                <c:ptCount val="1"/>
                <c:pt idx="0">
                  <c:v> Фізичні особи   резиденти 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(Інвестори!$D$4:$D$6,Інвестори!$D$8)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Інвестори!$E$2:$E$3</c:f>
              <c:strCache>
                <c:ptCount val="1"/>
                <c:pt idx="0">
                  <c:v> Фізичні особи  нерезиденти 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(Інвестори!$A$4:$A$6,Інвестори!$A$8)</c:f>
              <c:strCache/>
            </c:strRef>
          </c:cat>
          <c:val>
            <c:numRef>
              <c:f>(Інвестори!$E$4:$E$6,Інвестори!$E$8)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2552900"/>
        <c:axId val="3214053"/>
      </c:bar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14053"/>
        <c:crosses val="autoZero"/>
        <c:auto val="1"/>
        <c:lblOffset val="100"/>
        <c:tickLblSkip val="1"/>
        <c:noMultiLvlLbl val="0"/>
      </c:catAx>
      <c:valAx>
        <c:axId val="3214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2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35"/>
          <c:y val="0.897"/>
          <c:w val="0.8452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25"/>
          <c:y val="0.26575"/>
          <c:w val="0.45675"/>
          <c:h val="0.5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75.36%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фондів'!$E$2:$E$9</c:f>
              <c:strCache/>
            </c:strRef>
          </c:cat>
          <c:val>
            <c:numRef>
              <c:f>'Структура_типи фондів'!$F$2:$F$9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ІСІ (крім венчурних)</a:t>
            </a:r>
          </a:p>
        </c:rich>
      </c:tx>
      <c:layout>
        <c:manualLayout>
          <c:xMode val="factor"/>
          <c:yMode val="factor"/>
          <c:x val="0.014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3075"/>
          <c:w val="0.5405"/>
          <c:h val="0.540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54.59%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фондів'!$H$2:$H$11</c:f>
              <c:strCache/>
            </c:strRef>
          </c:cat>
          <c:val>
            <c:numRef>
              <c:f>'Структура_типи фондів'!$I$2:$I$11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525"/>
          <c:y val="0.3275"/>
          <c:w val="0.4725"/>
          <c:h val="0.533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51.96%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фондів'!$B$2:$B$9</c:f>
              <c:strCache/>
            </c:strRef>
          </c:cat>
          <c:val>
            <c:numRef>
              <c:f>'Структура_типи фондів'!$C$2:$C$9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ІСІ (крім венчурних)</a:t>
            </a:r>
          </a:p>
        </c:rich>
      </c:tx>
      <c:layout>
        <c:manualLayout>
          <c:xMode val="factor"/>
          <c:yMode val="factor"/>
          <c:x val="0.014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31775"/>
          <c:w val="0.53075"/>
          <c:h val="0.541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54.86%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фондів'!$K$2:$K$11</c:f>
              <c:strCache/>
            </c:strRef>
          </c:cat>
          <c:val>
            <c:numRef>
              <c:f>'Структура_типи фондів'!$L$2:$L$11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4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25"/>
          <c:y val="0.41575"/>
          <c:w val="0.42025"/>
          <c:h val="0.450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29.91%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фондів'!$B$69:$B$80</c:f>
              <c:strCache/>
            </c:strRef>
          </c:cat>
          <c:val>
            <c:numRef>
              <c:f>'Структура_типи фондів'!$C$69:$C$80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28926478"/>
        <c:axId val="59011711"/>
      </c:bar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59011711"/>
        <c:crosses val="autoZero"/>
        <c:auto val="1"/>
        <c:lblOffset val="100"/>
        <c:tickLblSkip val="1"/>
        <c:noMultiLvlLbl val="0"/>
      </c:catAx>
      <c:valAx>
        <c:axId val="5901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892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61343352"/>
        <c:axId val="15219257"/>
      </c:bar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1343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2755586"/>
        <c:axId val="24800275"/>
      </c:bar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275"/>
        <c:crosses val="autoZero"/>
        <c:auto val="0"/>
        <c:lblOffset val="100"/>
        <c:tickLblSkip val="1"/>
        <c:noMultiLvlLbl val="0"/>
      </c:catAx>
      <c:valAx>
        <c:axId val="24800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46"/>
          <c:y val="0.17875"/>
          <c:w val="0.71525"/>
          <c:h val="0.55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'Динаміка видів фондів'!$M$12:$P$12</c:f>
              <c:strCache/>
            </c:strRef>
          </c:cat>
          <c:val>
            <c:numRef>
              <c:f>'Динаміка видів фондів'!$M$13:$P$13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21875884"/>
        <c:axId val="62665229"/>
      </c:bar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62665229"/>
        <c:crosses val="autoZero"/>
        <c:auto val="1"/>
        <c:lblOffset val="100"/>
        <c:tickLblSkip val="1"/>
        <c:noMultiLvlLbl val="0"/>
      </c:catAx>
      <c:valAx>
        <c:axId val="62665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187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Доходність!$G$1</c:f>
              <c:strCache>
                <c:ptCount val="1"/>
                <c:pt idx="0">
                  <c:v>2 квартал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Доходність!$F$2:$F$12</c:f>
              <c:strCache/>
            </c:strRef>
          </c:cat>
          <c:val>
            <c:numRef>
              <c:f>Доходність!$G$2:$G$12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Доходність!$H$1</c:f>
              <c:strCache>
                <c:ptCount val="1"/>
                <c:pt idx="0">
                  <c:v>З початку року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Доходність!$F$2:$F$12</c:f>
              <c:strCache/>
            </c:strRef>
          </c:cat>
          <c:val>
            <c:numRef>
              <c:f>Доходність!$H$2:$H$12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20"/>
        <c:gapWidth val="120"/>
        <c:axId val="27116150"/>
        <c:axId val="42718759"/>
      </c:barChart>
      <c:catAx>
        <c:axId val="271161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18759"/>
        <c:crosses val="autoZero"/>
        <c:auto val="1"/>
        <c:lblOffset val="0"/>
        <c:tickLblSkip val="1"/>
        <c:noMultiLvlLbl val="0"/>
      </c:catAx>
      <c:valAx>
        <c:axId val="42718759"/>
        <c:scaling>
          <c:orientation val="minMax"/>
          <c:max val="0.1"/>
          <c:min val="-0.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6150"/>
        <c:crossesAt val="1"/>
        <c:crossBetween val="between"/>
        <c:dispUnits/>
        <c:majorUnit val="0.05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5"/>
          <c:y val="0.93925"/>
          <c:w val="0.39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Доходність!$B$1</c:f>
              <c:strCache>
                <c:ptCount val="1"/>
                <c:pt idx="0">
                  <c:v>2 квартал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Доходність!$F$15:$F$18</c:f>
              <c:strCache/>
            </c:strRef>
          </c:cat>
          <c:val>
            <c:numRef>
              <c:f>Доходність!$G$15:$G$18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Доходність!$C$1</c:f>
              <c:strCache>
                <c:ptCount val="1"/>
                <c:pt idx="0">
                  <c:v>З початку року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Доходність!$F$15:$F$18</c:f>
              <c:strCache/>
            </c:strRef>
          </c:cat>
          <c:val>
            <c:numRef>
              <c:f>Доходність!$H$15:$H$18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0"/>
        <c:gapWidth val="120"/>
        <c:axId val="48924512"/>
        <c:axId val="37667425"/>
      </c:barChart>
      <c:catAx>
        <c:axId val="489245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67425"/>
        <c:crosses val="autoZero"/>
        <c:auto val="1"/>
        <c:lblOffset val="0"/>
        <c:tickLblSkip val="1"/>
        <c:noMultiLvlLbl val="0"/>
      </c:catAx>
      <c:valAx>
        <c:axId val="37667425"/>
        <c:scaling>
          <c:orientation val="minMax"/>
          <c:max val="0.05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24512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5"/>
          <c:y val="0.86175"/>
          <c:w val="0.4845"/>
          <c:h val="0.1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905"/>
          <c:y val="0.176"/>
          <c:w val="0.64975"/>
          <c:h val="0.5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('Динаміка видів фондів'!$C$16,'Динаміка видів фондів'!$E$16:$G$16)</c:f>
              <c:strCache/>
            </c:strRef>
          </c:cat>
          <c:val>
            <c:numRef>
              <c:f>('Динаміка видів фондів'!$C$21,'Динаміка видів фондів'!$E$21:$G$21)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98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715"/>
          <c:y val="0.1425"/>
          <c:w val="0.23925"/>
          <c:h val="0.59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Регіони!$H$20:$H$25</c:f>
              <c:strCache/>
            </c:strRef>
          </c:cat>
          <c:val>
            <c:numRef>
              <c:f>Регіони!$I$20:$I$25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3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25"/>
          <c:y val="0.168"/>
          <c:w val="0.267"/>
          <c:h val="0.64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Регіони!$E$20:$E$25</c:f>
              <c:strCache/>
            </c:strRef>
          </c:cat>
          <c:val>
            <c:numRef>
              <c:f>Регіони!$F$20:$F$25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2725"/>
          <c:y val="0"/>
          <c:w val="0.96975"/>
          <c:h val="0.99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Активи!$B$4:$E$4</c:f>
              <c:numCache/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Активи!$B$5:$E$5</c:f>
              <c:numCache/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Активи!$B$6:$E$6</c:f>
              <c:numCache/>
            </c:numRef>
          </c:val>
          <c:shape val="box"/>
        </c:ser>
        <c:gapWidth val="200"/>
        <c:gapDepth val="230"/>
        <c:shape val="box"/>
        <c:axId val="20966614"/>
        <c:axId val="54481799"/>
        <c:axId val="20574144"/>
      </c:bar3DChart>
      <c:catAx>
        <c:axId val="20966614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5375"/>
              <c:y val="-0.4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66614"/>
        <c:crossesAt val="1"/>
        <c:crossBetween val="between"/>
        <c:dispUnits/>
        <c:majorUnit val="1000"/>
        <c:minorUnit val="400"/>
      </c:valAx>
      <c:ser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4817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05"/>
          <c:w val="0.95475"/>
          <c:h val="0.8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/>
            </c:strRef>
          </c:cat>
          <c:val>
            <c:numRef>
              <c:f>Активи!$B$13:$E$13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/>
            </c:strRef>
          </c:cat>
          <c:val>
            <c:numRef>
              <c:f>Активи!$B$14:$E$14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/>
            </c:strRef>
          </c:cat>
          <c:val>
            <c:numRef>
              <c:f>Активи!$B$15:$E$15</c:f>
              <c:numCache/>
            </c:numRef>
          </c:val>
        </c:ser>
        <c:overlap val="100"/>
        <c:gapWidth val="160"/>
        <c:axId val="50949569"/>
        <c:axId val="55892938"/>
      </c:barChart>
      <c:catAx>
        <c:axId val="509495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49569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5"/>
          <c:y val="0.87025"/>
          <c:w val="0.6762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16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24075"/>
          <c:w val="0.66975"/>
          <c:h val="0.7092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30.06.2013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5.80%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0</xdr:rowOff>
    </xdr:from>
    <xdr:to>
      <xdr:col>13</xdr:col>
      <xdr:colOff>390525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6524625" y="0"/>
        <a:ext cx="57435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28575</xdr:rowOff>
    </xdr:from>
    <xdr:to>
      <xdr:col>17</xdr:col>
      <xdr:colOff>9525</xdr:colOff>
      <xdr:row>14</xdr:row>
      <xdr:rowOff>9525</xdr:rowOff>
    </xdr:to>
    <xdr:graphicFrame>
      <xdr:nvGraphicFramePr>
        <xdr:cNvPr id="1" name="Диаграмма 1"/>
        <xdr:cNvGraphicFramePr/>
      </xdr:nvGraphicFramePr>
      <xdr:xfrm>
        <a:off x="8705850" y="28575"/>
        <a:ext cx="4972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14</xdr:row>
      <xdr:rowOff>9525</xdr:rowOff>
    </xdr:from>
    <xdr:to>
      <xdr:col>14</xdr:col>
      <xdr:colOff>9525</xdr:colOff>
      <xdr:row>23</xdr:row>
      <xdr:rowOff>152400</xdr:rowOff>
    </xdr:to>
    <xdr:graphicFrame>
      <xdr:nvGraphicFramePr>
        <xdr:cNvPr id="2" name="Диаграмма 16"/>
        <xdr:cNvGraphicFramePr/>
      </xdr:nvGraphicFramePr>
      <xdr:xfrm>
        <a:off x="5791200" y="3219450"/>
        <a:ext cx="49815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9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5143500" y="0"/>
        <a:ext cx="6877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1752600</xdr:colOff>
      <xdr:row>17</xdr:row>
      <xdr:rowOff>66675</xdr:rowOff>
    </xdr:to>
    <xdr:graphicFrame>
      <xdr:nvGraphicFramePr>
        <xdr:cNvPr id="2" name="Диаграмма 1026"/>
        <xdr:cNvGraphicFramePr/>
      </xdr:nvGraphicFramePr>
      <xdr:xfrm>
        <a:off x="0" y="0"/>
        <a:ext cx="6581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9525</xdr:rowOff>
    </xdr:from>
    <xdr:to>
      <xdr:col>13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9201150" y="266700"/>
        <a:ext cx="8572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29050"/>
        <a:ext cx="70770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8</xdr:col>
      <xdr:colOff>419100</xdr:colOff>
      <xdr:row>53</xdr:row>
      <xdr:rowOff>0</xdr:rowOff>
    </xdr:to>
    <xdr:graphicFrame>
      <xdr:nvGraphicFramePr>
        <xdr:cNvPr id="3" name="Диаграмма 16"/>
        <xdr:cNvGraphicFramePr/>
      </xdr:nvGraphicFramePr>
      <xdr:xfrm>
        <a:off x="4886325" y="7839075"/>
        <a:ext cx="47053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6</xdr:col>
      <xdr:colOff>0</xdr:colOff>
      <xdr:row>95</xdr:row>
      <xdr:rowOff>28575</xdr:rowOff>
    </xdr:to>
    <xdr:graphicFrame>
      <xdr:nvGraphicFramePr>
        <xdr:cNvPr id="4" name="Диаграмма 20"/>
        <xdr:cNvGraphicFramePr/>
      </xdr:nvGraphicFramePr>
      <xdr:xfrm>
        <a:off x="0" y="14535150"/>
        <a:ext cx="707707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96</xdr:row>
      <xdr:rowOff>0</xdr:rowOff>
    </xdr:from>
    <xdr:to>
      <xdr:col>8</xdr:col>
      <xdr:colOff>466725</xdr:colOff>
      <xdr:row>110</xdr:row>
      <xdr:rowOff>133350</xdr:rowOff>
    </xdr:to>
    <xdr:graphicFrame>
      <xdr:nvGraphicFramePr>
        <xdr:cNvPr id="5" name="Диаграмма 21"/>
        <xdr:cNvGraphicFramePr/>
      </xdr:nvGraphicFramePr>
      <xdr:xfrm>
        <a:off x="4914900" y="18764250"/>
        <a:ext cx="472440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333375</xdr:colOff>
      <xdr:row>25</xdr:row>
      <xdr:rowOff>104775</xdr:rowOff>
    </xdr:from>
    <xdr:to>
      <xdr:col>14</xdr:col>
      <xdr:colOff>609600</xdr:colOff>
      <xdr:row>50</xdr:row>
      <xdr:rowOff>142875</xdr:rowOff>
    </xdr:to>
    <xdr:graphicFrame>
      <xdr:nvGraphicFramePr>
        <xdr:cNvPr id="6" name="Диаграмма 23"/>
        <xdr:cNvGraphicFramePr/>
      </xdr:nvGraphicFramePr>
      <xdr:xfrm>
        <a:off x="9505950" y="5353050"/>
        <a:ext cx="8953500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14</xdr:col>
      <xdr:colOff>638175</xdr:colOff>
      <xdr:row>11</xdr:row>
      <xdr:rowOff>171450</xdr:rowOff>
    </xdr:to>
    <xdr:graphicFrame>
      <xdr:nvGraphicFramePr>
        <xdr:cNvPr id="1" name="Диаграмма 5"/>
        <xdr:cNvGraphicFramePr/>
      </xdr:nvGraphicFramePr>
      <xdr:xfrm>
        <a:off x="5648325" y="28575"/>
        <a:ext cx="89916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27</xdr:row>
      <xdr:rowOff>152400</xdr:rowOff>
    </xdr:to>
    <xdr:graphicFrame>
      <xdr:nvGraphicFramePr>
        <xdr:cNvPr id="2" name="Диаграмма 131"/>
        <xdr:cNvGraphicFramePr/>
      </xdr:nvGraphicFramePr>
      <xdr:xfrm>
        <a:off x="5638800" y="3133725"/>
        <a:ext cx="83724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4</xdr:col>
      <xdr:colOff>1228725</xdr:colOff>
      <xdr:row>33</xdr:row>
      <xdr:rowOff>0</xdr:rowOff>
    </xdr:to>
    <xdr:graphicFrame>
      <xdr:nvGraphicFramePr>
        <xdr:cNvPr id="6" name="Диаграмма 986"/>
        <xdr:cNvGraphicFramePr/>
      </xdr:nvGraphicFramePr>
      <xdr:xfrm>
        <a:off x="0" y="1847850"/>
        <a:ext cx="6429375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12</xdr:col>
      <xdr:colOff>0</xdr:colOff>
      <xdr:row>39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495550"/>
        <a:ext cx="7781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7</xdr:col>
      <xdr:colOff>333375</xdr:colOff>
      <xdr:row>67</xdr:row>
      <xdr:rowOff>0</xdr:rowOff>
    </xdr:to>
    <xdr:graphicFrame>
      <xdr:nvGraphicFramePr>
        <xdr:cNvPr id="2" name="Диаграмма 7"/>
        <xdr:cNvGraphicFramePr/>
      </xdr:nvGraphicFramePr>
      <xdr:xfrm>
        <a:off x="0" y="6724650"/>
        <a:ext cx="80200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123825</xdr:colOff>
      <xdr:row>39</xdr:row>
      <xdr:rowOff>104775</xdr:rowOff>
    </xdr:to>
    <xdr:graphicFrame>
      <xdr:nvGraphicFramePr>
        <xdr:cNvPr id="3" name="Диаграмма 8"/>
        <xdr:cNvGraphicFramePr/>
      </xdr:nvGraphicFramePr>
      <xdr:xfrm>
        <a:off x="0" y="2495550"/>
        <a:ext cx="78105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39</xdr:row>
      <xdr:rowOff>47625</xdr:rowOff>
    </xdr:from>
    <xdr:to>
      <xdr:col>12</xdr:col>
      <xdr:colOff>0</xdr:colOff>
      <xdr:row>67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791325"/>
        <a:ext cx="74771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25600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3360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7635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4208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71640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39350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123825</xdr:colOff>
      <xdr:row>0</xdr:row>
      <xdr:rowOff>0</xdr:rowOff>
    </xdr:from>
    <xdr:to>
      <xdr:col>9</xdr:col>
      <xdr:colOff>9525</xdr:colOff>
      <xdr:row>12</xdr:row>
      <xdr:rowOff>152400</xdr:rowOff>
    </xdr:to>
    <xdr:graphicFrame>
      <xdr:nvGraphicFramePr>
        <xdr:cNvPr id="7" name="Диаграмма 7"/>
        <xdr:cNvGraphicFramePr/>
      </xdr:nvGraphicFramePr>
      <xdr:xfrm>
        <a:off x="5229225" y="0"/>
        <a:ext cx="5343525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12</xdr:row>
      <xdr:rowOff>161925</xdr:rowOff>
    </xdr:from>
    <xdr:to>
      <xdr:col>9</xdr:col>
      <xdr:colOff>19050</xdr:colOff>
      <xdr:row>19</xdr:row>
      <xdr:rowOff>0</xdr:rowOff>
    </xdr:to>
    <xdr:graphicFrame>
      <xdr:nvGraphicFramePr>
        <xdr:cNvPr id="8" name="Диаграмма 1380"/>
        <xdr:cNvGraphicFramePr/>
      </xdr:nvGraphicFramePr>
      <xdr:xfrm>
        <a:off x="5248275" y="3381375"/>
        <a:ext cx="5334000" cy="1533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20" customWidth="1"/>
    <col min="2" max="3" width="12.8515625" style="20" hidden="1" customWidth="1" outlineLevel="1"/>
    <col min="4" max="4" width="12.8515625" style="20" customWidth="1" collapsed="1"/>
    <col min="5" max="5" width="12.57421875" style="20" customWidth="1"/>
    <col min="6" max="6" width="11.421875" style="20" customWidth="1"/>
    <col min="7" max="7" width="11.421875" style="20" customWidth="1" outlineLevel="1"/>
    <col min="8" max="8" width="11.421875" style="20" customWidth="1"/>
    <col min="9" max="9" width="3.8515625" style="20" customWidth="1"/>
    <col min="10" max="10" width="32.28125" style="20" customWidth="1"/>
    <col min="11" max="12" width="19.28125" style="20" customWidth="1"/>
    <col min="13" max="18" width="9.28125" style="20" customWidth="1"/>
    <col min="19" max="16384" width="9.140625" style="20" customWidth="1"/>
  </cols>
  <sheetData>
    <row r="1" spans="1:12" ht="45" customHeight="1" thickBot="1">
      <c r="A1" s="64" t="s">
        <v>14</v>
      </c>
      <c r="B1" s="44">
        <v>41090</v>
      </c>
      <c r="C1" s="44" t="s">
        <v>107</v>
      </c>
      <c r="D1" s="44">
        <v>41364</v>
      </c>
      <c r="E1" s="44">
        <v>41455</v>
      </c>
      <c r="F1" s="62" t="s">
        <v>126</v>
      </c>
      <c r="G1" s="62" t="s">
        <v>116</v>
      </c>
      <c r="H1" s="62" t="s">
        <v>127</v>
      </c>
      <c r="I1" s="180"/>
      <c r="J1" s="64" t="s">
        <v>14</v>
      </c>
      <c r="K1" s="62" t="s">
        <v>126</v>
      </c>
      <c r="L1" s="62" t="s">
        <v>127</v>
      </c>
    </row>
    <row r="2" spans="1:12" s="23" customFormat="1" ht="18.75" customHeight="1">
      <c r="A2" s="207" t="s">
        <v>18</v>
      </c>
      <c r="B2" s="251">
        <v>9006.78</v>
      </c>
      <c r="C2" s="251">
        <v>10395.18</v>
      </c>
      <c r="D2" s="251">
        <v>12397.91</v>
      </c>
      <c r="E2" s="251">
        <v>13677.32</v>
      </c>
      <c r="F2" s="90">
        <f aca="true" t="shared" si="0" ref="F2:F14">E2/D2-1</f>
        <v>0.10319561926163368</v>
      </c>
      <c r="G2" s="90">
        <f aca="true" t="shared" si="1" ref="G2:G14">E2/B2-1</f>
        <v>0.5185582416801564</v>
      </c>
      <c r="H2" s="90">
        <f aca="true" t="shared" si="2" ref="H2:H14">E2/C2-1</f>
        <v>0.31573671643973444</v>
      </c>
      <c r="I2" s="258"/>
      <c r="J2" s="65" t="s">
        <v>12</v>
      </c>
      <c r="K2" s="67">
        <v>-0.12643489219473436</v>
      </c>
      <c r="L2" s="66">
        <v>-0.16473038284718855</v>
      </c>
    </row>
    <row r="3" spans="1:12" s="23" customFormat="1" ht="18.75" customHeight="1">
      <c r="A3" s="208" t="s">
        <v>17</v>
      </c>
      <c r="B3" s="253">
        <v>1362.16</v>
      </c>
      <c r="C3" s="252">
        <v>1402.43</v>
      </c>
      <c r="D3" s="252">
        <v>1569.19</v>
      </c>
      <c r="E3" s="252">
        <v>1606.28</v>
      </c>
      <c r="F3" s="67">
        <f t="shared" si="0"/>
        <v>0.023636398396625014</v>
      </c>
      <c r="G3" s="67">
        <f t="shared" si="1"/>
        <v>0.17921536383391068</v>
      </c>
      <c r="H3" s="67">
        <f t="shared" si="2"/>
        <v>0.14535484837032864</v>
      </c>
      <c r="I3" s="259"/>
      <c r="J3" s="68" t="s">
        <v>34</v>
      </c>
      <c r="K3" s="67">
        <v>-0.11508883940946601</v>
      </c>
      <c r="L3" s="66">
        <v>-0.11375349826486059</v>
      </c>
    </row>
    <row r="4" spans="1:12" ht="18.75" customHeight="1">
      <c r="A4" s="208" t="s">
        <v>33</v>
      </c>
      <c r="B4" s="252">
        <v>12880.09</v>
      </c>
      <c r="C4" s="252">
        <v>12938.11</v>
      </c>
      <c r="D4" s="252">
        <v>14578.54</v>
      </c>
      <c r="E4" s="252">
        <v>14909.6</v>
      </c>
      <c r="F4" s="67">
        <f t="shared" si="0"/>
        <v>0.022708721175097146</v>
      </c>
      <c r="G4" s="67">
        <f t="shared" si="1"/>
        <v>0.15756955114444082</v>
      </c>
      <c r="H4" s="67">
        <f t="shared" si="2"/>
        <v>0.15237851587287476</v>
      </c>
      <c r="I4" s="259"/>
      <c r="J4" s="68" t="s">
        <v>28</v>
      </c>
      <c r="K4" s="67">
        <v>-0.07515101802484403</v>
      </c>
      <c r="L4" s="66">
        <v>-0.0978219594228057</v>
      </c>
    </row>
    <row r="5" spans="1:12" ht="18.75" customHeight="1">
      <c r="A5" s="208" t="s">
        <v>30</v>
      </c>
      <c r="B5" s="252">
        <v>6416.28</v>
      </c>
      <c r="C5" s="96">
        <v>7612.39</v>
      </c>
      <c r="D5" s="96">
        <v>7795.31</v>
      </c>
      <c r="E5" s="96">
        <v>7959.22</v>
      </c>
      <c r="F5" s="67">
        <f t="shared" si="0"/>
        <v>0.021026745568810012</v>
      </c>
      <c r="G5" s="67">
        <f t="shared" si="1"/>
        <v>0.24047267263897476</v>
      </c>
      <c r="H5" s="67">
        <f t="shared" si="2"/>
        <v>0.04556124948931939</v>
      </c>
      <c r="I5" s="259"/>
      <c r="J5" s="68" t="s">
        <v>83</v>
      </c>
      <c r="K5" s="67">
        <v>-0.06710156177479176</v>
      </c>
      <c r="L5" s="66">
        <v>-0.08220468980998019</v>
      </c>
    </row>
    <row r="6" spans="1:12" ht="18.75" customHeight="1">
      <c r="A6" s="208" t="s">
        <v>32</v>
      </c>
      <c r="B6" s="252">
        <v>3196.65</v>
      </c>
      <c r="C6" s="252">
        <v>3620.25</v>
      </c>
      <c r="D6" s="252">
        <v>3731.42</v>
      </c>
      <c r="E6" s="252">
        <v>3738.91</v>
      </c>
      <c r="F6" s="67">
        <f t="shared" si="0"/>
        <v>0.002007278730349338</v>
      </c>
      <c r="G6" s="67">
        <f t="shared" si="1"/>
        <v>0.16963383542145682</v>
      </c>
      <c r="H6" s="67">
        <f t="shared" si="2"/>
        <v>0.03277674193771141</v>
      </c>
      <c r="I6" s="259"/>
      <c r="J6" s="68" t="s">
        <v>13</v>
      </c>
      <c r="K6" s="67">
        <v>-0.05735934029151335</v>
      </c>
      <c r="L6" s="66">
        <v>-0.057531412577200514</v>
      </c>
    </row>
    <row r="7" spans="1:12" ht="18.75" customHeight="1">
      <c r="A7" s="208" t="s">
        <v>31</v>
      </c>
      <c r="B7" s="252">
        <v>5571.15</v>
      </c>
      <c r="C7" s="252">
        <v>5925.37</v>
      </c>
      <c r="D7" s="252">
        <v>6411.74</v>
      </c>
      <c r="E7" s="252">
        <v>6215.47</v>
      </c>
      <c r="F7" s="67">
        <f t="shared" si="0"/>
        <v>-0.030611035381971075</v>
      </c>
      <c r="G7" s="67">
        <f t="shared" si="1"/>
        <v>0.11565296213528642</v>
      </c>
      <c r="H7" s="67">
        <f t="shared" si="2"/>
        <v>0.04895896796318211</v>
      </c>
      <c r="I7" s="259"/>
      <c r="J7" s="68" t="s">
        <v>29</v>
      </c>
      <c r="K7" s="67">
        <v>-0.05250055905521789</v>
      </c>
      <c r="L7" s="66">
        <v>-0.1306010886650304</v>
      </c>
    </row>
    <row r="8" spans="1:12" ht="18.75" customHeight="1">
      <c r="A8" s="208" t="s">
        <v>27</v>
      </c>
      <c r="B8" s="252">
        <v>967</v>
      </c>
      <c r="C8" s="252">
        <v>950.56</v>
      </c>
      <c r="D8" s="252">
        <v>903.42</v>
      </c>
      <c r="E8" s="252">
        <v>866.47</v>
      </c>
      <c r="F8" s="67">
        <f t="shared" si="0"/>
        <v>-0.040900135042394425</v>
      </c>
      <c r="G8" s="67">
        <f t="shared" si="1"/>
        <v>-0.1039607032057911</v>
      </c>
      <c r="H8" s="67">
        <f t="shared" si="2"/>
        <v>-0.08846364248443017</v>
      </c>
      <c r="I8" s="259"/>
      <c r="J8" s="68" t="s">
        <v>27</v>
      </c>
      <c r="K8" s="67">
        <v>-0.040900135042394425</v>
      </c>
      <c r="L8" s="66">
        <v>-0.08846364248443017</v>
      </c>
    </row>
    <row r="9" spans="1:12" ht="18.75" customHeight="1">
      <c r="A9" s="208" t="s">
        <v>29</v>
      </c>
      <c r="B9" s="252">
        <v>2282.22</v>
      </c>
      <c r="C9" s="252">
        <v>2582.98</v>
      </c>
      <c r="D9" s="252">
        <v>2370.07</v>
      </c>
      <c r="E9" s="252">
        <v>2245.64</v>
      </c>
      <c r="F9" s="67">
        <f t="shared" si="0"/>
        <v>-0.05250055905521789</v>
      </c>
      <c r="G9" s="67">
        <f t="shared" si="1"/>
        <v>-0.016028253192067354</v>
      </c>
      <c r="H9" s="67">
        <f t="shared" si="2"/>
        <v>-0.1306010886650304</v>
      </c>
      <c r="I9" s="259"/>
      <c r="J9" s="68" t="s">
        <v>31</v>
      </c>
      <c r="K9" s="67">
        <v>-0.030611035381971075</v>
      </c>
      <c r="L9" s="66">
        <v>0.04895896796318211</v>
      </c>
    </row>
    <row r="10" spans="1:12" ht="18.75" customHeight="1">
      <c r="A10" s="208" t="s">
        <v>13</v>
      </c>
      <c r="B10" s="252">
        <v>362.31</v>
      </c>
      <c r="C10" s="252">
        <v>328.69</v>
      </c>
      <c r="D10" s="252">
        <v>328.63</v>
      </c>
      <c r="E10" s="252">
        <v>309.78</v>
      </c>
      <c r="F10" s="67">
        <f t="shared" si="0"/>
        <v>-0.05735934029151335</v>
      </c>
      <c r="G10" s="67">
        <f t="shared" si="1"/>
        <v>-0.14498633766663915</v>
      </c>
      <c r="H10" s="67">
        <f t="shared" si="2"/>
        <v>-0.057531412577200514</v>
      </c>
      <c r="I10" s="259"/>
      <c r="J10" s="68" t="s">
        <v>32</v>
      </c>
      <c r="K10" s="67">
        <v>0.002007278730349338</v>
      </c>
      <c r="L10" s="66">
        <v>0.03277674193771141</v>
      </c>
    </row>
    <row r="11" spans="1:12" ht="18.75" customHeight="1">
      <c r="A11" s="208" t="s">
        <v>83</v>
      </c>
      <c r="B11" s="252">
        <v>19441.46</v>
      </c>
      <c r="C11" s="252">
        <v>22666.59</v>
      </c>
      <c r="D11" s="252">
        <v>22299.63</v>
      </c>
      <c r="E11" s="252">
        <v>20803.29</v>
      </c>
      <c r="F11" s="67">
        <f t="shared" si="0"/>
        <v>-0.06710156177479176</v>
      </c>
      <c r="G11" s="67">
        <f t="shared" si="1"/>
        <v>0.07004772275333249</v>
      </c>
      <c r="H11" s="67">
        <f t="shared" si="2"/>
        <v>-0.08220468980998019</v>
      </c>
      <c r="I11" s="259"/>
      <c r="J11" s="68" t="s">
        <v>30</v>
      </c>
      <c r="K11" s="67">
        <v>0.021026745568810012</v>
      </c>
      <c r="L11" s="66">
        <v>0.04556124948931939</v>
      </c>
    </row>
    <row r="12" spans="1:12" ht="18.75" customHeight="1">
      <c r="A12" s="208" t="s">
        <v>28</v>
      </c>
      <c r="B12" s="252">
        <v>1387.52</v>
      </c>
      <c r="C12" s="252">
        <v>1474.72</v>
      </c>
      <c r="D12" s="252">
        <v>1438.57</v>
      </c>
      <c r="E12" s="252">
        <v>1330.46</v>
      </c>
      <c r="F12" s="67">
        <f t="shared" si="0"/>
        <v>-0.07515101802484403</v>
      </c>
      <c r="G12" s="67">
        <f t="shared" si="1"/>
        <v>-0.04112373154981541</v>
      </c>
      <c r="H12" s="67">
        <f t="shared" si="2"/>
        <v>-0.0978219594228057</v>
      </c>
      <c r="I12" s="259"/>
      <c r="J12" s="68" t="s">
        <v>33</v>
      </c>
      <c r="K12" s="67">
        <v>0.022708721175097146</v>
      </c>
      <c r="L12" s="66">
        <v>0.15237851587287476</v>
      </c>
    </row>
    <row r="13" spans="1:12" ht="18.75" customHeight="1">
      <c r="A13" s="208" t="s">
        <v>34</v>
      </c>
      <c r="B13" s="252">
        <v>2225.43</v>
      </c>
      <c r="C13" s="252">
        <v>2233.25</v>
      </c>
      <c r="D13" s="252">
        <v>2236.62</v>
      </c>
      <c r="E13" s="252">
        <v>1979.21</v>
      </c>
      <c r="F13" s="67">
        <f t="shared" si="0"/>
        <v>-0.11508883940946601</v>
      </c>
      <c r="G13" s="67">
        <f t="shared" si="1"/>
        <v>-0.11063929218173563</v>
      </c>
      <c r="H13" s="67">
        <f t="shared" si="2"/>
        <v>-0.11375349826486059</v>
      </c>
      <c r="I13" s="259"/>
      <c r="J13" s="68" t="s">
        <v>17</v>
      </c>
      <c r="K13" s="67">
        <v>0.023636398396625014</v>
      </c>
      <c r="L13" s="66">
        <v>0.14535484837032864</v>
      </c>
    </row>
    <row r="14" spans="1:12" ht="18.75" customHeight="1" thickBot="1">
      <c r="A14" s="209" t="s">
        <v>12</v>
      </c>
      <c r="B14" s="261">
        <v>1350.51</v>
      </c>
      <c r="C14" s="262">
        <v>1526.98</v>
      </c>
      <c r="D14" s="254">
        <v>1460.04</v>
      </c>
      <c r="E14" s="254">
        <v>1275.44</v>
      </c>
      <c r="F14" s="70">
        <f t="shared" si="0"/>
        <v>-0.12643489219473436</v>
      </c>
      <c r="G14" s="70">
        <f t="shared" si="1"/>
        <v>-0.05558640809768156</v>
      </c>
      <c r="H14" s="70">
        <f t="shared" si="2"/>
        <v>-0.16473038284718855</v>
      </c>
      <c r="I14" s="260"/>
      <c r="J14" s="71" t="s">
        <v>18</v>
      </c>
      <c r="K14" s="70">
        <v>0.10319561926163368</v>
      </c>
      <c r="L14" s="69">
        <v>0.31573671643973444</v>
      </c>
    </row>
    <row r="15" spans="1:11" ht="12.75">
      <c r="A15" s="245" t="s">
        <v>108</v>
      </c>
      <c r="C15" s="63"/>
      <c r="D15" s="63"/>
      <c r="E15" s="63"/>
      <c r="F15" s="63"/>
      <c r="G15" s="63"/>
      <c r="H15" s="63"/>
      <c r="I15" s="63"/>
      <c r="J15" s="63"/>
      <c r="K15" s="63"/>
    </row>
    <row r="16" ht="12.75">
      <c r="A16" s="72" t="s">
        <v>65</v>
      </c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N22"/>
  <sheetViews>
    <sheetView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38.8515625" style="0" customWidth="1"/>
    <col min="2" max="3" width="12.57421875" style="0" customWidth="1"/>
    <col min="4" max="4" width="12.57421875" style="0" customWidth="1" outlineLevel="1"/>
    <col min="5" max="5" width="2.140625" style="0" customWidth="1"/>
    <col min="6" max="6" width="40.7109375" style="0" customWidth="1"/>
    <col min="7" max="14" width="13.00390625" style="0" customWidth="1"/>
    <col min="15" max="15" width="8.8515625" style="16" customWidth="1"/>
    <col min="16" max="17" width="11.8515625" style="16" customWidth="1"/>
    <col min="18" max="28" width="9.140625" style="16" customWidth="1"/>
    <col min="29" max="29" width="16.8515625" style="16" customWidth="1"/>
    <col min="30" max="16384" width="9.140625" style="16" customWidth="1"/>
  </cols>
  <sheetData>
    <row r="1" spans="1:14" ht="47.25" customHeight="1" thickBot="1">
      <c r="A1" s="275" t="s">
        <v>74</v>
      </c>
      <c r="B1" s="64" t="s">
        <v>142</v>
      </c>
      <c r="C1" s="64" t="s">
        <v>143</v>
      </c>
      <c r="D1" s="180" t="s">
        <v>123</v>
      </c>
      <c r="E1" s="138"/>
      <c r="F1" s="154" t="s">
        <v>74</v>
      </c>
      <c r="G1" s="64" t="s">
        <v>142</v>
      </c>
      <c r="H1" s="64" t="s">
        <v>143</v>
      </c>
      <c r="I1" s="56"/>
      <c r="J1" s="16"/>
      <c r="K1" s="16"/>
      <c r="L1" s="16"/>
      <c r="M1" s="16"/>
      <c r="N1" s="16"/>
    </row>
    <row r="2" spans="1:14" ht="18.75" customHeight="1" outlineLevel="1">
      <c r="A2" s="125" t="s">
        <v>2</v>
      </c>
      <c r="B2" s="274">
        <v>0.04857291497286753</v>
      </c>
      <c r="C2" s="274">
        <v>0.10021750031944476</v>
      </c>
      <c r="D2" s="274">
        <v>0.2242505622282478</v>
      </c>
      <c r="E2" s="139"/>
      <c r="F2" s="125" t="s">
        <v>54</v>
      </c>
      <c r="G2" s="171">
        <v>-0.2280042613002201</v>
      </c>
      <c r="H2" s="171">
        <v>-0.24744016115889733</v>
      </c>
      <c r="I2" s="56"/>
      <c r="J2" s="16"/>
      <c r="K2" s="16"/>
      <c r="L2" s="16"/>
      <c r="M2" s="16"/>
      <c r="N2" s="16"/>
    </row>
    <row r="3" spans="1:14" ht="18.75" customHeight="1" outlineLevel="1">
      <c r="A3" s="126" t="s">
        <v>53</v>
      </c>
      <c r="B3" s="172">
        <v>0.035209855650939925</v>
      </c>
      <c r="C3" s="172">
        <v>0.019076534746490736</v>
      </c>
      <c r="D3" s="172">
        <v>0.12492671386336252</v>
      </c>
      <c r="E3" s="139"/>
      <c r="F3" s="126" t="s">
        <v>51</v>
      </c>
      <c r="G3" s="172">
        <v>-0.05735934029151335</v>
      </c>
      <c r="H3" s="172">
        <v>-0.057531412577200514</v>
      </c>
      <c r="I3" s="56"/>
      <c r="J3" s="16"/>
      <c r="K3" s="16"/>
      <c r="L3" s="16"/>
      <c r="M3" s="16"/>
      <c r="N3" s="16"/>
    </row>
    <row r="4" spans="1:14" ht="18.75" customHeight="1" outlineLevel="1">
      <c r="A4" s="126" t="s">
        <v>52</v>
      </c>
      <c r="B4" s="172">
        <v>0.02307912484670327</v>
      </c>
      <c r="C4" s="172">
        <v>0.04595105988649162</v>
      </c>
      <c r="D4" s="172">
        <v>0.09114011721690352</v>
      </c>
      <c r="E4" s="139"/>
      <c r="F4" s="126" t="s">
        <v>50</v>
      </c>
      <c r="G4" s="172">
        <v>-0.040900135042394425</v>
      </c>
      <c r="H4" s="172">
        <v>-0.08846364248443028</v>
      </c>
      <c r="I4" s="81"/>
      <c r="J4" s="82"/>
      <c r="K4" s="17"/>
      <c r="L4" s="16"/>
      <c r="M4" s="16"/>
      <c r="N4" s="16"/>
    </row>
    <row r="5" spans="1:14" ht="18.75" customHeight="1" outlineLevel="1">
      <c r="A5" s="126" t="s">
        <v>4</v>
      </c>
      <c r="B5" s="172">
        <v>0.004460679027299186</v>
      </c>
      <c r="C5" s="172">
        <v>0.0020088994889966294</v>
      </c>
      <c r="D5" s="172">
        <v>-0.0004151621202359568</v>
      </c>
      <c r="E5" s="139"/>
      <c r="F5" s="126" t="s">
        <v>88</v>
      </c>
      <c r="G5" s="172">
        <v>-0.0320986750113886</v>
      </c>
      <c r="H5" s="172">
        <v>-0.007568333096269697</v>
      </c>
      <c r="I5" s="81"/>
      <c r="J5" s="82"/>
      <c r="K5" s="17"/>
      <c r="L5" s="16"/>
      <c r="M5" s="16"/>
      <c r="N5" s="16"/>
    </row>
    <row r="6" spans="1:14" ht="18.75" customHeight="1" outlineLevel="1">
      <c r="A6" s="126" t="s">
        <v>57</v>
      </c>
      <c r="B6" s="182">
        <v>0.0009999999999998899</v>
      </c>
      <c r="C6" s="182">
        <v>0.0019989979999999186</v>
      </c>
      <c r="D6" s="182">
        <v>-0.0010119939550092827</v>
      </c>
      <c r="E6" s="139"/>
      <c r="F6" s="126" t="s">
        <v>0</v>
      </c>
      <c r="G6" s="172">
        <v>-0.01792846173561844</v>
      </c>
      <c r="H6" s="172">
        <v>-0.01919659179750266</v>
      </c>
      <c r="I6" s="56"/>
      <c r="J6" s="16"/>
      <c r="K6" s="16"/>
      <c r="L6" s="16"/>
      <c r="M6" s="16"/>
      <c r="N6" s="16"/>
    </row>
    <row r="7" spans="1:14" ht="18.75" customHeight="1" outlineLevel="1">
      <c r="A7" s="126" t="s">
        <v>1</v>
      </c>
      <c r="B7" s="172">
        <v>-0.013068181196442591</v>
      </c>
      <c r="C7" s="172">
        <v>0.04846556411999914</v>
      </c>
      <c r="D7" s="172">
        <v>0.006816625741086435</v>
      </c>
      <c r="E7" s="139"/>
      <c r="F7" s="126" t="s">
        <v>1</v>
      </c>
      <c r="G7" s="172">
        <v>-0.013068181196442591</v>
      </c>
      <c r="H7" s="172">
        <v>0.04846556411999914</v>
      </c>
      <c r="I7" s="56"/>
      <c r="J7" s="16"/>
      <c r="K7" s="16"/>
      <c r="L7" s="16"/>
      <c r="M7" s="16"/>
      <c r="N7" s="16"/>
    </row>
    <row r="8" spans="1:14" ht="18.75" customHeight="1" outlineLevel="1">
      <c r="A8" s="126" t="s">
        <v>0</v>
      </c>
      <c r="B8" s="172">
        <v>-0.01792846173561844</v>
      </c>
      <c r="C8" s="172">
        <v>-0.01919659179750266</v>
      </c>
      <c r="D8" s="172">
        <v>-0.06021439370218806</v>
      </c>
      <c r="E8" s="139"/>
      <c r="F8" s="126" t="s">
        <v>57</v>
      </c>
      <c r="G8" s="182">
        <v>0.0009999999999998899</v>
      </c>
      <c r="H8" s="182">
        <v>0.0019989979999999186</v>
      </c>
      <c r="I8" s="56"/>
      <c r="J8" s="16"/>
      <c r="K8" s="16"/>
      <c r="L8" s="16"/>
      <c r="M8" s="16"/>
      <c r="N8" s="16"/>
    </row>
    <row r="9" spans="1:14" ht="18.75" customHeight="1" outlineLevel="1">
      <c r="A9" s="126" t="s">
        <v>88</v>
      </c>
      <c r="B9" s="172">
        <v>-0.0320986750113886</v>
      </c>
      <c r="C9" s="172">
        <v>-0.007568333096269697</v>
      </c>
      <c r="D9" s="172">
        <v>0.054153882087843774</v>
      </c>
      <c r="E9" s="139"/>
      <c r="F9" s="126" t="s">
        <v>4</v>
      </c>
      <c r="G9" s="172">
        <v>0.004460679027299186</v>
      </c>
      <c r="H9" s="172">
        <v>0.0020088994889966294</v>
      </c>
      <c r="I9" s="56"/>
      <c r="J9" s="16"/>
      <c r="K9" s="16"/>
      <c r="L9" s="16"/>
      <c r="M9" s="16"/>
      <c r="N9" s="16"/>
    </row>
    <row r="10" spans="1:14" ht="18.75" customHeight="1" outlineLevel="1">
      <c r="A10" s="126" t="s">
        <v>50</v>
      </c>
      <c r="B10" s="172">
        <v>-0.040900135042394425</v>
      </c>
      <c r="C10" s="172">
        <v>-0.08846364248443028</v>
      </c>
      <c r="D10" s="172">
        <v>-0.1039607032057912</v>
      </c>
      <c r="E10" s="139"/>
      <c r="F10" s="126" t="s">
        <v>52</v>
      </c>
      <c r="G10" s="172">
        <v>0.02307912484670327</v>
      </c>
      <c r="H10" s="172">
        <v>0.04595105988649162</v>
      </c>
      <c r="I10" s="56"/>
      <c r="J10" s="56"/>
      <c r="K10" s="56"/>
      <c r="N10" s="16"/>
    </row>
    <row r="11" spans="1:14" ht="18.75" customHeight="1" outlineLevel="1">
      <c r="A11" s="126" t="s">
        <v>51</v>
      </c>
      <c r="B11" s="172">
        <v>-0.05735934029151335</v>
      </c>
      <c r="C11" s="172">
        <v>-0.057531412577200514</v>
      </c>
      <c r="D11" s="172">
        <v>-0.14498633766663904</v>
      </c>
      <c r="E11" s="139"/>
      <c r="F11" s="126" t="s">
        <v>53</v>
      </c>
      <c r="G11" s="172">
        <v>0.035209855650939925</v>
      </c>
      <c r="H11" s="172">
        <v>0.019076534746490736</v>
      </c>
      <c r="I11" s="56"/>
      <c r="J11" s="16"/>
      <c r="K11" s="16"/>
      <c r="L11" s="16"/>
      <c r="M11" s="16"/>
      <c r="N11" s="16"/>
    </row>
    <row r="12" spans="1:14" ht="18.75" customHeight="1" outlineLevel="1" thickBot="1">
      <c r="A12" s="127" t="s">
        <v>54</v>
      </c>
      <c r="B12" s="181">
        <v>-0.2280042613002201</v>
      </c>
      <c r="C12" s="181">
        <v>-0.24744016115889733</v>
      </c>
      <c r="D12" s="181">
        <v>-0.20222056212979378</v>
      </c>
      <c r="E12" s="139"/>
      <c r="F12" s="127" t="s">
        <v>2</v>
      </c>
      <c r="G12" s="272">
        <v>0.04857291497286753</v>
      </c>
      <c r="H12" s="272">
        <v>0.10021750031944476</v>
      </c>
      <c r="I12" s="56"/>
      <c r="J12" s="16"/>
      <c r="K12" s="17"/>
      <c r="L12" s="16"/>
      <c r="M12" s="16"/>
      <c r="N12" s="16"/>
    </row>
    <row r="13" spans="1:11" ht="13.5" outlineLevel="1" thickBot="1">
      <c r="A13" s="84" t="s">
        <v>69</v>
      </c>
      <c r="B13" s="83"/>
      <c r="C13" s="83"/>
      <c r="D13" s="83"/>
      <c r="E13" s="83"/>
      <c r="F13" s="56"/>
      <c r="G13" s="56"/>
      <c r="H13" s="56"/>
      <c r="I13" s="56"/>
      <c r="J13" s="56"/>
      <c r="K13" s="56"/>
    </row>
    <row r="14" spans="6:11" ht="26.25" thickBot="1">
      <c r="F14" s="275" t="s">
        <v>74</v>
      </c>
      <c r="G14" s="64" t="s">
        <v>142</v>
      </c>
      <c r="H14" s="64" t="s">
        <v>143</v>
      </c>
      <c r="I14" s="56"/>
      <c r="J14" s="56"/>
      <c r="K14" s="56"/>
    </row>
    <row r="15" spans="1:11" ht="18.75" customHeight="1" outlineLevel="1">
      <c r="A15" s="125" t="s">
        <v>144</v>
      </c>
      <c r="B15" s="274">
        <v>0.0390836623351852</v>
      </c>
      <c r="C15" s="274">
        <v>0.07969485733190096</v>
      </c>
      <c r="D15" s="274">
        <v>0.15361863854883717</v>
      </c>
      <c r="F15" s="126" t="s">
        <v>93</v>
      </c>
      <c r="G15" s="172">
        <v>-0.019446438748889978</v>
      </c>
      <c r="H15" s="172">
        <v>-0.015173337282364474</v>
      </c>
      <c r="I15" s="56"/>
      <c r="J15" s="56"/>
      <c r="K15" s="56"/>
    </row>
    <row r="16" spans="1:11" ht="18.75" customHeight="1" outlineLevel="1">
      <c r="A16" s="126" t="s">
        <v>124</v>
      </c>
      <c r="B16" s="172">
        <v>-0.010435126865419817</v>
      </c>
      <c r="C16" s="172">
        <v>-0.03240987925365979</v>
      </c>
      <c r="D16" s="172">
        <v>-0.0942077829706881</v>
      </c>
      <c r="F16" s="126" t="s">
        <v>91</v>
      </c>
      <c r="G16" s="276">
        <v>-0.011663270349956088</v>
      </c>
      <c r="H16" s="276">
        <v>0.005360204673819924</v>
      </c>
      <c r="I16" s="56"/>
      <c r="J16" s="56"/>
      <c r="K16" s="56"/>
    </row>
    <row r="17" spans="1:11" ht="18.75" customHeight="1" outlineLevel="1">
      <c r="A17" s="126" t="s">
        <v>91</v>
      </c>
      <c r="B17" s="172">
        <v>-0.011663270349956088</v>
      </c>
      <c r="C17" s="172">
        <v>0.005360204673819924</v>
      </c>
      <c r="D17" s="172">
        <v>-0.22249681835299984</v>
      </c>
      <c r="F17" s="126" t="s">
        <v>124</v>
      </c>
      <c r="G17" s="172">
        <v>-0.010435126865419817</v>
      </c>
      <c r="H17" s="172">
        <v>-0.03240987925365979</v>
      </c>
      <c r="I17" s="56"/>
      <c r="J17" s="56"/>
      <c r="K17" s="56"/>
    </row>
    <row r="18" spans="1:11" ht="18.75" customHeight="1" outlineLevel="1">
      <c r="A18" s="126" t="s">
        <v>93</v>
      </c>
      <c r="B18" s="172">
        <v>-0.019446438748889978</v>
      </c>
      <c r="C18" s="172">
        <v>-0.015173337282364474</v>
      </c>
      <c r="D18" s="172">
        <v>-0.05239493121808758</v>
      </c>
      <c r="F18" s="126" t="s">
        <v>144</v>
      </c>
      <c r="G18" s="172">
        <v>0.0390836623351852</v>
      </c>
      <c r="H18" s="172">
        <v>0.07969485733190096</v>
      </c>
      <c r="I18" s="56"/>
      <c r="J18" s="56"/>
      <c r="K18" s="56"/>
    </row>
    <row r="19" spans="1:11" ht="18.75" customHeight="1" outlineLevel="1" thickBot="1">
      <c r="A19" s="127" t="s">
        <v>92</v>
      </c>
      <c r="B19" s="273" t="s">
        <v>145</v>
      </c>
      <c r="C19" s="273" t="s">
        <v>145</v>
      </c>
      <c r="D19" s="273" t="s">
        <v>145</v>
      </c>
      <c r="F19" s="127" t="s">
        <v>92</v>
      </c>
      <c r="G19" s="273" t="s">
        <v>145</v>
      </c>
      <c r="H19" s="273" t="s">
        <v>145</v>
      </c>
      <c r="I19" s="56"/>
      <c r="J19" s="56"/>
      <c r="K19" s="56"/>
    </row>
    <row r="20" spans="6:11" ht="12.75">
      <c r="F20" s="16"/>
      <c r="G20" s="16"/>
      <c r="H20" s="16"/>
      <c r="I20" s="56"/>
      <c r="J20" s="56"/>
      <c r="K20" s="56"/>
    </row>
    <row r="21" spans="6:9" ht="12.75">
      <c r="F21" s="16"/>
      <c r="G21" s="16"/>
      <c r="H21" s="16"/>
      <c r="I21" s="80"/>
    </row>
    <row r="22" spans="6:8" ht="12.75">
      <c r="F22" s="16"/>
      <c r="G22" s="16"/>
      <c r="H22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24"/>
  <sheetViews>
    <sheetView zoomScalePageLayoutView="0" workbookViewId="0" topLeftCell="A1">
      <selection activeCell="C24" sqref="C24"/>
    </sheetView>
  </sheetViews>
  <sheetFormatPr defaultColWidth="9.140625" defaultRowHeight="12.75" outlineLevelRow="1"/>
  <cols>
    <col min="1" max="1" width="15.8515625" style="7" customWidth="1"/>
    <col min="2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28.5" customHeight="1" thickBot="1">
      <c r="A1" s="43"/>
      <c r="B1" s="62" t="s">
        <v>35</v>
      </c>
      <c r="C1" s="62" t="s">
        <v>36</v>
      </c>
      <c r="D1" s="138"/>
    </row>
    <row r="2" spans="1:5" ht="12.75" hidden="1" outlineLevel="1">
      <c r="A2" s="42">
        <v>39447</v>
      </c>
      <c r="B2" s="1">
        <v>334</v>
      </c>
      <c r="C2" s="4">
        <v>2.5</v>
      </c>
      <c r="D2" s="4"/>
      <c r="E2" s="86"/>
    </row>
    <row r="3" spans="1:5" ht="12.75" hidden="1" outlineLevel="1">
      <c r="A3" s="42">
        <v>39538</v>
      </c>
      <c r="B3" s="1">
        <v>356</v>
      </c>
      <c r="C3" s="4">
        <v>2.8</v>
      </c>
      <c r="D3" s="4"/>
      <c r="E3" s="86"/>
    </row>
    <row r="4" spans="1:5" ht="12.75" collapsed="1">
      <c r="A4" s="42">
        <v>39629</v>
      </c>
      <c r="B4" s="1">
        <v>394</v>
      </c>
      <c r="C4" s="4">
        <v>2.8</v>
      </c>
      <c r="D4" s="4"/>
      <c r="E4" s="86"/>
    </row>
    <row r="5" spans="1:5" ht="12.75" hidden="1" outlineLevel="1">
      <c r="A5" s="42">
        <v>39721</v>
      </c>
      <c r="B5" s="1">
        <v>404</v>
      </c>
      <c r="C5" s="5">
        <v>2.87</v>
      </c>
      <c r="D5" s="5"/>
      <c r="E5" s="86"/>
    </row>
    <row r="6" spans="1:5" ht="12.75" hidden="1" outlineLevel="1">
      <c r="A6" s="42">
        <v>39813</v>
      </c>
      <c r="B6" s="1">
        <v>409</v>
      </c>
      <c r="C6" s="5">
        <v>3.04</v>
      </c>
      <c r="D6" s="5"/>
      <c r="E6" s="86"/>
    </row>
    <row r="7" spans="1:5" ht="12.75" hidden="1" outlineLevel="1">
      <c r="A7" s="42">
        <v>39903</v>
      </c>
      <c r="B7" s="1">
        <v>409</v>
      </c>
      <c r="C7" s="5">
        <v>3.09</v>
      </c>
      <c r="D7" s="5"/>
      <c r="E7" s="86"/>
    </row>
    <row r="8" spans="1:5" ht="12.75" collapsed="1">
      <c r="A8" s="42">
        <v>39994</v>
      </c>
      <c r="B8" s="1">
        <v>397</v>
      </c>
      <c r="C8" s="5">
        <v>3.17</v>
      </c>
      <c r="D8" s="5"/>
      <c r="E8" s="86"/>
    </row>
    <row r="9" spans="1:5" ht="12.75" hidden="1" outlineLevel="1">
      <c r="A9" s="42">
        <v>40086</v>
      </c>
      <c r="B9" s="1">
        <v>391</v>
      </c>
      <c r="C9" s="5">
        <v>3.2</v>
      </c>
      <c r="D9" s="5"/>
      <c r="E9" s="86"/>
    </row>
    <row r="10" spans="1:5" ht="12.75" hidden="1" outlineLevel="1">
      <c r="A10" s="42">
        <v>40178</v>
      </c>
      <c r="B10" s="1">
        <v>380</v>
      </c>
      <c r="C10" s="5">
        <v>3.16</v>
      </c>
      <c r="D10" s="5"/>
      <c r="E10" s="86"/>
    </row>
    <row r="11" spans="1:5" ht="12.75" hidden="1" outlineLevel="1">
      <c r="A11" s="42">
        <v>40268</v>
      </c>
      <c r="B11" s="1">
        <v>366</v>
      </c>
      <c r="C11" s="5">
        <v>3.29</v>
      </c>
      <c r="D11" s="5"/>
      <c r="E11" s="86"/>
    </row>
    <row r="12" spans="1:5" ht="12.75" collapsed="1">
      <c r="A12" s="42">
        <v>40359</v>
      </c>
      <c r="B12" s="53">
        <v>357</v>
      </c>
      <c r="C12" s="54">
        <v>3.48</v>
      </c>
      <c r="D12" s="54"/>
      <c r="E12" s="86"/>
    </row>
    <row r="13" spans="1:6" ht="12.75" hidden="1" outlineLevel="1">
      <c r="A13" s="42">
        <v>40451</v>
      </c>
      <c r="B13" s="1">
        <v>348</v>
      </c>
      <c r="C13" s="54">
        <v>3.64</v>
      </c>
      <c r="D13" s="54"/>
      <c r="E13" s="86"/>
      <c r="F13" s="86">
        <f>C13*B13</f>
        <v>1266.72</v>
      </c>
    </row>
    <row r="14" spans="1:7" ht="12.75" hidden="1" outlineLevel="1">
      <c r="A14" s="42">
        <v>40543</v>
      </c>
      <c r="B14" s="1">
        <v>339</v>
      </c>
      <c r="C14" s="5">
        <v>3.62</v>
      </c>
      <c r="D14" s="5"/>
      <c r="E14" s="86"/>
      <c r="F14" s="86"/>
      <c r="G14" s="86"/>
    </row>
    <row r="15" spans="1:7" ht="12.75" hidden="1" outlineLevel="1">
      <c r="A15" s="42">
        <v>40633</v>
      </c>
      <c r="B15" s="1">
        <v>344</v>
      </c>
      <c r="C15" s="5">
        <f>1328/B15</f>
        <v>3.86046511627907</v>
      </c>
      <c r="D15" s="5"/>
      <c r="E15" s="86"/>
      <c r="G15" s="86"/>
    </row>
    <row r="16" spans="1:7" ht="12.75" collapsed="1">
      <c r="A16" s="42">
        <v>40724</v>
      </c>
      <c r="B16" s="1">
        <v>347</v>
      </c>
      <c r="C16" s="5">
        <f>1375/B16</f>
        <v>3.962536023054755</v>
      </c>
      <c r="D16" s="5"/>
      <c r="E16" s="86"/>
      <c r="G16" s="86"/>
    </row>
    <row r="17" spans="1:7" ht="12.75" hidden="1" outlineLevel="1">
      <c r="A17" s="42">
        <v>40816</v>
      </c>
      <c r="B17" s="86">
        <v>345</v>
      </c>
      <c r="C17" s="94">
        <f>1415/B17</f>
        <v>4.101449275362318</v>
      </c>
      <c r="D17" s="94"/>
      <c r="E17" s="86"/>
      <c r="G17" s="86"/>
    </row>
    <row r="18" spans="1:7" ht="12.75" hidden="1" outlineLevel="1">
      <c r="A18" s="42">
        <v>40908</v>
      </c>
      <c r="B18" s="86">
        <v>341</v>
      </c>
      <c r="C18" s="5">
        <f>1451/B18</f>
        <v>4.255131964809384</v>
      </c>
      <c r="D18" s="5"/>
      <c r="E18" s="86"/>
      <c r="G18" s="86"/>
    </row>
    <row r="19" spans="1:4" ht="12.75" hidden="1" outlineLevel="1">
      <c r="A19" s="42">
        <v>40999</v>
      </c>
      <c r="B19" s="86">
        <v>344</v>
      </c>
      <c r="C19" s="5">
        <f>1464/B19</f>
        <v>4.255813953488372</v>
      </c>
      <c r="D19" s="92"/>
    </row>
    <row r="20" spans="1:4" ht="12.75" collapsed="1">
      <c r="A20" s="42">
        <v>41090</v>
      </c>
      <c r="B20" s="86">
        <v>340</v>
      </c>
      <c r="C20" s="5">
        <f>1497/B20</f>
        <v>4.402941176470589</v>
      </c>
      <c r="D20" s="92"/>
    </row>
    <row r="21" spans="1:4" ht="12.75" outlineLevel="1">
      <c r="A21" s="42">
        <v>41182</v>
      </c>
      <c r="B21" s="86">
        <v>344</v>
      </c>
      <c r="C21" s="5">
        <f>1518/B21</f>
        <v>4.412790697674419</v>
      </c>
      <c r="D21" s="92"/>
    </row>
    <row r="22" spans="1:4" ht="12.75" outlineLevel="1">
      <c r="A22" s="42">
        <v>41274</v>
      </c>
      <c r="B22" s="86">
        <v>353</v>
      </c>
      <c r="C22" s="212">
        <f>1544/B22</f>
        <v>4.373937677053824</v>
      </c>
      <c r="D22" s="92"/>
    </row>
    <row r="23" spans="1:4" ht="12.75" outlineLevel="1">
      <c r="A23" s="42">
        <v>41364</v>
      </c>
      <c r="B23" s="1">
        <v>348</v>
      </c>
      <c r="C23" s="212">
        <f>1570/B23</f>
        <v>4.511494252873563</v>
      </c>
      <c r="D23" s="92"/>
    </row>
    <row r="24" spans="1:4" ht="12.75">
      <c r="A24" s="42">
        <v>41455</v>
      </c>
      <c r="B24" s="1">
        <v>345</v>
      </c>
      <c r="C24" s="5">
        <f>1580/B24</f>
        <v>4.579710144927536</v>
      </c>
      <c r="D24" s="9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29"/>
  <sheetViews>
    <sheetView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18.140625" style="6" customWidth="1"/>
    <col min="2" max="2" width="11.7109375" style="6" customWidth="1"/>
    <col min="3" max="10" width="11.421875" style="6" customWidth="1"/>
    <col min="11" max="11" width="9.140625" style="6" customWidth="1"/>
    <col min="12" max="12" width="10.140625" style="6" bestFit="1" customWidth="1"/>
    <col min="13" max="13" width="8.7109375" style="6" bestFit="1" customWidth="1"/>
    <col min="14" max="14" width="12.140625" style="6" bestFit="1" customWidth="1"/>
    <col min="15" max="15" width="24.8515625" style="6" bestFit="1" customWidth="1"/>
    <col min="16" max="16" width="9.57421875" style="6" bestFit="1" customWidth="1"/>
    <col min="17" max="16384" width="9.140625" style="6" customWidth="1"/>
  </cols>
  <sheetData>
    <row r="1" spans="1:10" ht="13.5" customHeight="1" outlineLevel="1" thickBot="1">
      <c r="A1" s="285" t="s">
        <v>99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7.25" customHeight="1" outlineLevel="1">
      <c r="A2" s="286"/>
      <c r="B2" s="288" t="s">
        <v>9</v>
      </c>
      <c r="C2" s="288" t="s">
        <v>15</v>
      </c>
      <c r="D2" s="288"/>
      <c r="E2" s="288"/>
      <c r="F2" s="288"/>
      <c r="G2" s="288"/>
      <c r="H2" s="288" t="s">
        <v>16</v>
      </c>
      <c r="I2" s="288"/>
      <c r="J2" s="290"/>
    </row>
    <row r="3" spans="1:10" ht="17.25" customHeight="1" outlineLevel="1" thickBot="1">
      <c r="A3" s="287"/>
      <c r="B3" s="289"/>
      <c r="C3" s="57" t="s">
        <v>42</v>
      </c>
      <c r="D3" s="57" t="s">
        <v>43</v>
      </c>
      <c r="E3" s="57" t="s">
        <v>44</v>
      </c>
      <c r="F3" s="57" t="s">
        <v>45</v>
      </c>
      <c r="G3" s="57" t="s">
        <v>46</v>
      </c>
      <c r="H3" s="57" t="s">
        <v>43</v>
      </c>
      <c r="I3" s="57" t="s">
        <v>45</v>
      </c>
      <c r="J3" s="58" t="s">
        <v>46</v>
      </c>
    </row>
    <row r="4" spans="1:12" ht="18" customHeight="1" outlineLevel="1">
      <c r="A4" s="196">
        <v>41090</v>
      </c>
      <c r="B4" s="59">
        <v>1179</v>
      </c>
      <c r="C4" s="197">
        <v>42</v>
      </c>
      <c r="D4" s="197">
        <v>38</v>
      </c>
      <c r="E4" s="198">
        <v>13</v>
      </c>
      <c r="F4" s="198">
        <v>41</v>
      </c>
      <c r="G4" s="199">
        <v>805</v>
      </c>
      <c r="H4" s="200">
        <v>2</v>
      </c>
      <c r="I4" s="248">
        <v>119</v>
      </c>
      <c r="J4" s="246">
        <v>119</v>
      </c>
      <c r="L4" s="244"/>
    </row>
    <row r="5" spans="1:12" ht="18" customHeight="1" outlineLevel="1">
      <c r="A5" s="196">
        <v>41274</v>
      </c>
      <c r="B5" s="155">
        <v>1222</v>
      </c>
      <c r="C5" s="201">
        <v>41</v>
      </c>
      <c r="D5" s="201">
        <v>38</v>
      </c>
      <c r="E5" s="202">
        <v>13</v>
      </c>
      <c r="F5" s="202">
        <v>45</v>
      </c>
      <c r="G5" s="201">
        <v>829</v>
      </c>
      <c r="H5" s="202">
        <v>2</v>
      </c>
      <c r="I5" s="202">
        <v>110</v>
      </c>
      <c r="J5" s="203">
        <v>144</v>
      </c>
      <c r="L5" s="244"/>
    </row>
    <row r="6" spans="1:10" ht="18" customHeight="1" outlineLevel="1">
      <c r="A6" s="196">
        <v>41364</v>
      </c>
      <c r="B6" s="155">
        <v>1213</v>
      </c>
      <c r="C6" s="201">
        <v>42</v>
      </c>
      <c r="D6" s="201">
        <v>38</v>
      </c>
      <c r="E6" s="202">
        <v>11</v>
      </c>
      <c r="F6" s="202">
        <v>48</v>
      </c>
      <c r="G6" s="201">
        <v>826</v>
      </c>
      <c r="H6" s="202">
        <v>1</v>
      </c>
      <c r="I6" s="202">
        <v>108</v>
      </c>
      <c r="J6" s="203">
        <v>139</v>
      </c>
    </row>
    <row r="7" spans="1:10" ht="18" customHeight="1" outlineLevel="1">
      <c r="A7" s="196">
        <v>41455</v>
      </c>
      <c r="B7" s="155">
        <v>1204</v>
      </c>
      <c r="C7" s="201">
        <v>42</v>
      </c>
      <c r="D7" s="201">
        <v>37</v>
      </c>
      <c r="E7" s="202">
        <v>11</v>
      </c>
      <c r="F7" s="202">
        <v>47</v>
      </c>
      <c r="G7" s="201">
        <v>828</v>
      </c>
      <c r="H7" s="202">
        <v>2</v>
      </c>
      <c r="I7" s="202">
        <v>100</v>
      </c>
      <c r="J7" s="203">
        <v>137</v>
      </c>
    </row>
    <row r="8" spans="1:10" ht="18" customHeight="1" outlineLevel="1">
      <c r="A8" s="292" t="s">
        <v>126</v>
      </c>
      <c r="B8" s="59">
        <v>-9</v>
      </c>
      <c r="C8" s="201">
        <v>0</v>
      </c>
      <c r="D8" s="201">
        <v>-1</v>
      </c>
      <c r="E8" s="201">
        <v>0</v>
      </c>
      <c r="F8" s="201">
        <v>-1</v>
      </c>
      <c r="G8" s="201">
        <v>2</v>
      </c>
      <c r="H8" s="201">
        <v>1</v>
      </c>
      <c r="I8" s="201">
        <v>-8</v>
      </c>
      <c r="J8" s="249">
        <v>-2</v>
      </c>
    </row>
    <row r="9" spans="1:10" ht="18" customHeight="1" outlineLevel="1">
      <c r="A9" s="293"/>
      <c r="B9" s="263">
        <v>-0.007419620774938185</v>
      </c>
      <c r="C9" s="264">
        <v>0</v>
      </c>
      <c r="D9" s="264">
        <v>-0.02631578947368418</v>
      </c>
      <c r="E9" s="264">
        <v>0</v>
      </c>
      <c r="F9" s="264">
        <v>-0.02083333333333337</v>
      </c>
      <c r="G9" s="264">
        <v>0.002421307506053294</v>
      </c>
      <c r="H9" s="264">
        <v>1</v>
      </c>
      <c r="I9" s="264">
        <v>-0.07407407407407407</v>
      </c>
      <c r="J9" s="265">
        <v>-0.014388489208633115</v>
      </c>
    </row>
    <row r="10" spans="1:10" ht="18" customHeight="1" outlineLevel="1">
      <c r="A10" s="292" t="s">
        <v>116</v>
      </c>
      <c r="B10" s="59">
        <v>25</v>
      </c>
      <c r="C10" s="201">
        <v>0</v>
      </c>
      <c r="D10" s="201">
        <v>-1</v>
      </c>
      <c r="E10" s="201">
        <v>-2</v>
      </c>
      <c r="F10" s="201">
        <v>6</v>
      </c>
      <c r="G10" s="201">
        <v>23</v>
      </c>
      <c r="H10" s="201">
        <v>0</v>
      </c>
      <c r="I10" s="201">
        <v>-19</v>
      </c>
      <c r="J10" s="249">
        <v>18</v>
      </c>
    </row>
    <row r="11" spans="1:10" ht="18" customHeight="1" outlineLevel="1">
      <c r="A11" s="293"/>
      <c r="B11" s="263">
        <v>0.02120441051738764</v>
      </c>
      <c r="C11" s="264">
        <v>0</v>
      </c>
      <c r="D11" s="264">
        <v>-0.02631578947368418</v>
      </c>
      <c r="E11" s="264">
        <v>-0.15384615384615385</v>
      </c>
      <c r="F11" s="264">
        <v>0.14634146341463405</v>
      </c>
      <c r="G11" s="264">
        <v>0.02857142857142847</v>
      </c>
      <c r="H11" s="264">
        <v>0</v>
      </c>
      <c r="I11" s="264">
        <v>-0.15966386554621848</v>
      </c>
      <c r="J11" s="265">
        <v>0.15126050420168058</v>
      </c>
    </row>
    <row r="12" spans="1:16" ht="18" customHeight="1" outlineLevel="1">
      <c r="A12" s="292" t="s">
        <v>127</v>
      </c>
      <c r="B12" s="247">
        <v>-18</v>
      </c>
      <c r="C12" s="198">
        <v>1</v>
      </c>
      <c r="D12" s="198">
        <v>-1</v>
      </c>
      <c r="E12" s="198">
        <v>-2</v>
      </c>
      <c r="F12" s="198">
        <v>2</v>
      </c>
      <c r="G12" s="198">
        <v>-1</v>
      </c>
      <c r="H12" s="198">
        <v>0</v>
      </c>
      <c r="I12" s="198">
        <v>-10</v>
      </c>
      <c r="J12" s="250">
        <v>-7</v>
      </c>
      <c r="L12" s="244"/>
      <c r="M12" s="243" t="s">
        <v>19</v>
      </c>
      <c r="N12" s="243" t="s">
        <v>3</v>
      </c>
      <c r="O12" s="243" t="s">
        <v>114</v>
      </c>
      <c r="P12" s="243" t="s">
        <v>58</v>
      </c>
    </row>
    <row r="13" spans="1:16" ht="18" customHeight="1" outlineLevel="1" thickBot="1">
      <c r="A13" s="293"/>
      <c r="B13" s="266">
        <v>-0.014729950900163713</v>
      </c>
      <c r="C13" s="267">
        <v>0.024390243902439046</v>
      </c>
      <c r="D13" s="267">
        <v>-0.02631578947368418</v>
      </c>
      <c r="E13" s="267">
        <v>-0.15384615384615385</v>
      </c>
      <c r="F13" s="267">
        <v>0.04444444444444451</v>
      </c>
      <c r="G13" s="267">
        <v>-0.0012062726176115257</v>
      </c>
      <c r="H13" s="267">
        <v>0</v>
      </c>
      <c r="I13" s="267">
        <v>-0.09090909090909094</v>
      </c>
      <c r="J13" s="268">
        <v>-0.04861111111111116</v>
      </c>
      <c r="L13" s="244">
        <f>A7</f>
        <v>41455</v>
      </c>
      <c r="M13" s="6">
        <f>C7</f>
        <v>42</v>
      </c>
      <c r="N13" s="6">
        <f>D7+H7</f>
        <v>39</v>
      </c>
      <c r="O13" s="6">
        <f>E7+F7+I7</f>
        <v>158</v>
      </c>
      <c r="P13" s="6">
        <f>G7+J7</f>
        <v>965</v>
      </c>
    </row>
    <row r="14" spans="1:10" ht="24.75" customHeight="1" outlineLevel="1">
      <c r="A14" s="291" t="s">
        <v>94</v>
      </c>
      <c r="B14" s="291"/>
      <c r="C14" s="291"/>
      <c r="D14" s="291"/>
      <c r="E14" s="291"/>
      <c r="F14" s="291"/>
      <c r="G14" s="291"/>
      <c r="H14" s="291"/>
      <c r="I14" s="291"/>
      <c r="J14" s="291"/>
    </row>
    <row r="15" spans="1:10" ht="18.75" customHeight="1" outlineLevel="1" thickBot="1">
      <c r="A15" s="284" t="s">
        <v>95</v>
      </c>
      <c r="B15" s="284"/>
      <c r="C15" s="284"/>
      <c r="D15" s="284"/>
      <c r="E15" s="284"/>
      <c r="F15" s="284"/>
      <c r="G15" s="204"/>
      <c r="H15" s="204"/>
      <c r="I15" s="204"/>
      <c r="J15" s="204"/>
    </row>
    <row r="16" spans="1:12" ht="40.5" customHeight="1" outlineLevel="1" thickBot="1">
      <c r="A16" s="184"/>
      <c r="B16" s="185" t="s">
        <v>9</v>
      </c>
      <c r="C16" s="186" t="s">
        <v>91</v>
      </c>
      <c r="D16" s="186" t="s">
        <v>92</v>
      </c>
      <c r="E16" s="187" t="s">
        <v>96</v>
      </c>
      <c r="F16" s="187" t="s">
        <v>144</v>
      </c>
      <c r="G16" s="187" t="s">
        <v>149</v>
      </c>
      <c r="H16" s="87"/>
      <c r="I16" s="88"/>
      <c r="J16" s="88"/>
      <c r="K16" s="87"/>
      <c r="L16" s="89"/>
    </row>
    <row r="17" spans="1:12" ht="18.75" customHeight="1" outlineLevel="1">
      <c r="A17" s="205">
        <v>41090</v>
      </c>
      <c r="B17" s="173">
        <v>77</v>
      </c>
      <c r="C17" s="188">
        <v>4</v>
      </c>
      <c r="D17" s="188">
        <v>1</v>
      </c>
      <c r="E17" s="189">
        <v>9</v>
      </c>
      <c r="F17" s="190">
        <v>6</v>
      </c>
      <c r="G17" s="190">
        <v>57</v>
      </c>
      <c r="H17" s="87"/>
      <c r="I17" s="88"/>
      <c r="J17" s="88"/>
      <c r="K17" s="87"/>
      <c r="L17" s="89"/>
    </row>
    <row r="18" spans="1:7" ht="18.75" customHeight="1" outlineLevel="1">
      <c r="A18" s="196">
        <v>41182</v>
      </c>
      <c r="B18" s="59">
        <v>78</v>
      </c>
      <c r="C18" s="191">
        <v>4</v>
      </c>
      <c r="D18" s="191">
        <v>1</v>
      </c>
      <c r="E18" s="191">
        <v>12</v>
      </c>
      <c r="F18" s="192">
        <v>7</v>
      </c>
      <c r="G18" s="192">
        <v>54</v>
      </c>
    </row>
    <row r="19" spans="1:7" ht="18.75" customHeight="1" outlineLevel="1">
      <c r="A19" s="196">
        <v>41274</v>
      </c>
      <c r="B19" s="59">
        <v>77</v>
      </c>
      <c r="C19" s="191">
        <v>6</v>
      </c>
      <c r="D19" s="191">
        <v>2</v>
      </c>
      <c r="E19" s="191">
        <v>10</v>
      </c>
      <c r="F19" s="192">
        <v>5</v>
      </c>
      <c r="G19" s="192">
        <v>54</v>
      </c>
    </row>
    <row r="20" spans="1:7" ht="18.75" customHeight="1" outlineLevel="1">
      <c r="A20" s="196">
        <v>41364</v>
      </c>
      <c r="B20" s="59">
        <v>79</v>
      </c>
      <c r="C20" s="191">
        <v>9</v>
      </c>
      <c r="D20" s="191">
        <v>1</v>
      </c>
      <c r="E20" s="191">
        <v>7</v>
      </c>
      <c r="F20" s="192">
        <v>1</v>
      </c>
      <c r="G20" s="192">
        <v>61</v>
      </c>
    </row>
    <row r="21" spans="1:7" s="281" customFormat="1" ht="18.75" customHeight="1" outlineLevel="1" thickBot="1">
      <c r="A21" s="277">
        <v>41455</v>
      </c>
      <c r="B21" s="278">
        <v>75</v>
      </c>
      <c r="C21" s="279">
        <v>7</v>
      </c>
      <c r="D21" s="279">
        <v>0</v>
      </c>
      <c r="E21" s="279">
        <v>8</v>
      </c>
      <c r="F21" s="280">
        <v>1</v>
      </c>
      <c r="G21" s="280">
        <v>59</v>
      </c>
    </row>
    <row r="22" ht="12.75" outlineLevel="1">
      <c r="A22" s="183" t="s">
        <v>146</v>
      </c>
    </row>
    <row r="23" ht="12.75" outlineLevel="1">
      <c r="A23" s="183" t="s">
        <v>147</v>
      </c>
    </row>
    <row r="24" ht="12.75" outlineLevel="1">
      <c r="A24" s="183" t="s">
        <v>148</v>
      </c>
    </row>
    <row r="26" ht="12.75">
      <c r="A26" s="183" t="s">
        <v>101</v>
      </c>
    </row>
    <row r="27" ht="12.75">
      <c r="A27" s="206" t="s">
        <v>100</v>
      </c>
    </row>
    <row r="29" spans="3:7" ht="12.75">
      <c r="C29" s="282"/>
      <c r="D29" s="282"/>
      <c r="E29" s="282"/>
      <c r="F29" s="282"/>
      <c r="G29" s="282"/>
    </row>
  </sheetData>
  <sheetProtection/>
  <mergeCells count="10">
    <mergeCell ref="A15:F15"/>
    <mergeCell ref="A1:J1"/>
    <mergeCell ref="A2:A3"/>
    <mergeCell ref="B2:B3"/>
    <mergeCell ref="C2:G2"/>
    <mergeCell ref="H2:J2"/>
    <mergeCell ref="A14:J14"/>
    <mergeCell ref="A8:A9"/>
    <mergeCell ref="A12:A13"/>
    <mergeCell ref="A10:A11"/>
  </mergeCells>
  <hyperlinks>
    <hyperlink ref="A27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9:I27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4.8515625" style="1" customWidth="1"/>
    <col min="5" max="5" width="29.421875" style="1" customWidth="1"/>
    <col min="6" max="6" width="18.7109375" style="1" customWidth="1"/>
    <col min="7" max="7" width="4.851562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8" ht="13.5" thickBot="1"/>
    <row r="19" spans="1:9" ht="30.75" customHeight="1" thickBot="1">
      <c r="A19" s="132" t="s">
        <v>86</v>
      </c>
      <c r="B19" s="133" t="s">
        <v>35</v>
      </c>
      <c r="C19" s="134" t="s">
        <v>79</v>
      </c>
      <c r="D19" s="124"/>
      <c r="E19" s="132" t="s">
        <v>47</v>
      </c>
      <c r="F19" s="134" t="s">
        <v>78</v>
      </c>
      <c r="G19" s="124"/>
      <c r="H19" s="132" t="s">
        <v>47</v>
      </c>
      <c r="I19" s="134" t="s">
        <v>80</v>
      </c>
    </row>
    <row r="20" spans="1:9" s="145" customFormat="1" ht="18.75" customHeight="1">
      <c r="A20" s="141" t="s">
        <v>41</v>
      </c>
      <c r="B20" s="142">
        <v>240</v>
      </c>
      <c r="C20" s="143">
        <v>0.6956521739130435</v>
      </c>
      <c r="D20" s="144"/>
      <c r="E20" s="141" t="s">
        <v>41</v>
      </c>
      <c r="F20" s="143">
        <v>0.7096530920060332</v>
      </c>
      <c r="G20" s="144"/>
      <c r="H20" s="141" t="s">
        <v>41</v>
      </c>
      <c r="I20" s="143">
        <v>0.7613581935782155</v>
      </c>
    </row>
    <row r="21" spans="1:9" s="145" customFormat="1" ht="18.75" customHeight="1">
      <c r="A21" s="146" t="s">
        <v>37</v>
      </c>
      <c r="B21" s="147">
        <v>22</v>
      </c>
      <c r="C21" s="148">
        <v>0.06376811594202898</v>
      </c>
      <c r="D21" s="149"/>
      <c r="E21" s="146" t="s">
        <v>37</v>
      </c>
      <c r="F21" s="148">
        <v>0.07767722473604827</v>
      </c>
      <c r="G21" s="150"/>
      <c r="H21" s="146" t="s">
        <v>37</v>
      </c>
      <c r="I21" s="148">
        <v>0.07997240600974641</v>
      </c>
    </row>
    <row r="22" spans="1:9" s="145" customFormat="1" ht="18.75" customHeight="1">
      <c r="A22" s="146" t="s">
        <v>40</v>
      </c>
      <c r="B22" s="147">
        <v>21</v>
      </c>
      <c r="C22" s="148">
        <v>0.06086956521739131</v>
      </c>
      <c r="D22" s="149"/>
      <c r="E22" s="146" t="s">
        <v>40</v>
      </c>
      <c r="F22" s="148">
        <v>0.05203619909502263</v>
      </c>
      <c r="G22" s="150"/>
      <c r="H22" s="146" t="s">
        <v>38</v>
      </c>
      <c r="I22" s="148">
        <v>0.053844709549952484</v>
      </c>
    </row>
    <row r="23" spans="1:9" s="145" customFormat="1" ht="18.75" customHeight="1">
      <c r="A23" s="146" t="s">
        <v>38</v>
      </c>
      <c r="B23" s="147">
        <v>14</v>
      </c>
      <c r="C23" s="148">
        <v>0.04057971014492753</v>
      </c>
      <c r="D23" s="149"/>
      <c r="E23" s="146" t="s">
        <v>38</v>
      </c>
      <c r="F23" s="148">
        <v>0.03167420814479638</v>
      </c>
      <c r="G23" s="150"/>
      <c r="H23" s="146" t="s">
        <v>40</v>
      </c>
      <c r="I23" s="148">
        <v>0.04113614571460961</v>
      </c>
    </row>
    <row r="24" spans="1:9" s="145" customFormat="1" ht="18.75" customHeight="1">
      <c r="A24" s="146" t="s">
        <v>39</v>
      </c>
      <c r="B24" s="147">
        <v>11</v>
      </c>
      <c r="C24" s="148">
        <v>0.03188405797101449</v>
      </c>
      <c r="D24" s="151"/>
      <c r="E24" s="146" t="s">
        <v>72</v>
      </c>
      <c r="F24" s="148">
        <v>0.029411764705882353</v>
      </c>
      <c r="G24" s="152"/>
      <c r="H24" s="146" t="s">
        <v>39</v>
      </c>
      <c r="I24" s="148">
        <v>0.011133733754196662</v>
      </c>
    </row>
    <row r="25" spans="1:9" s="153" customFormat="1" ht="18.75" customHeight="1" thickBot="1">
      <c r="A25" s="135" t="s">
        <v>81</v>
      </c>
      <c r="B25" s="136">
        <v>37</v>
      </c>
      <c r="C25" s="137">
        <v>0.1072463768115942</v>
      </c>
      <c r="D25" s="144"/>
      <c r="E25" s="135" t="s">
        <v>81</v>
      </c>
      <c r="F25" s="137">
        <v>0.09954751131221706</v>
      </c>
      <c r="G25" s="144"/>
      <c r="H25" s="135" t="s">
        <v>81</v>
      </c>
      <c r="I25" s="137">
        <v>0.05255481139327933</v>
      </c>
    </row>
    <row r="26" spans="1:9" ht="12.75" customHeight="1">
      <c r="A26" s="8"/>
      <c r="B26" s="86"/>
      <c r="C26" s="86"/>
      <c r="D26" s="5"/>
      <c r="E26" s="5"/>
      <c r="F26" s="5"/>
      <c r="G26" s="5"/>
      <c r="H26" s="5"/>
      <c r="I26" s="5"/>
    </row>
    <row r="27" ht="12.75" customHeight="1">
      <c r="A27" s="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O109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2.75" outlineLevelRow="1"/>
  <cols>
    <col min="1" max="1" width="26.140625" style="20" customWidth="1"/>
    <col min="2" max="4" width="15.7109375" style="20" customWidth="1"/>
    <col min="5" max="5" width="16.57421875" style="20" customWidth="1"/>
    <col min="6" max="6" width="16.28125" style="20" customWidth="1"/>
    <col min="7" max="8" width="15.7109375" style="20" customWidth="1"/>
    <col min="9" max="9" width="21.140625" style="20" customWidth="1" collapsed="1"/>
    <col min="10" max="11" width="21.140625" style="20" customWidth="1"/>
    <col min="12" max="12" width="24.8515625" style="20" bestFit="1" customWidth="1"/>
    <col min="13" max="13" width="22.00390625" style="20" customWidth="1"/>
    <col min="14" max="17" width="19.8515625" style="20" customWidth="1"/>
    <col min="18" max="18" width="13.421875" style="20" customWidth="1"/>
    <col min="19" max="19" width="12.7109375" style="20" bestFit="1" customWidth="1"/>
    <col min="20" max="21" width="9.140625" style="20" customWidth="1"/>
    <col min="22" max="22" width="12.140625" style="20" bestFit="1" customWidth="1"/>
    <col min="23" max="23" width="11.57421875" style="20" bestFit="1" customWidth="1"/>
    <col min="24" max="24" width="11.7109375" style="20" bestFit="1" customWidth="1"/>
    <col min="25" max="26" width="11.57421875" style="20" bestFit="1" customWidth="1"/>
    <col min="27" max="16384" width="9.140625" style="20" customWidth="1"/>
  </cols>
  <sheetData>
    <row r="1" spans="1:8" s="102" customFormat="1" ht="20.25">
      <c r="A1" s="294" t="s">
        <v>63</v>
      </c>
      <c r="B1" s="294"/>
      <c r="C1" s="294"/>
      <c r="D1" s="294"/>
      <c r="E1" s="294"/>
      <c r="F1" s="294"/>
      <c r="G1" s="294"/>
      <c r="H1" s="294"/>
    </row>
    <row r="2" spans="5:41" ht="16.5" outlineLevel="1" thickBot="1">
      <c r="E2" s="101" t="s">
        <v>60</v>
      </c>
      <c r="I2" s="46"/>
      <c r="J2" s="25"/>
      <c r="K2" s="25"/>
      <c r="L2" s="2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39" ht="30.75" outlineLevel="1" thickBot="1">
      <c r="A3" s="26" t="s">
        <v>8</v>
      </c>
      <c r="B3" s="193" t="s">
        <v>130</v>
      </c>
      <c r="C3" s="193" t="s">
        <v>113</v>
      </c>
      <c r="D3" s="193" t="s">
        <v>121</v>
      </c>
      <c r="E3" s="193" t="s">
        <v>131</v>
      </c>
      <c r="F3" s="27" t="s">
        <v>128</v>
      </c>
      <c r="G3" s="27" t="s">
        <v>129</v>
      </c>
      <c r="H3" s="27" t="s">
        <v>127</v>
      </c>
      <c r="I3" s="28"/>
      <c r="J3" s="2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7.25" customHeight="1" outlineLevel="1">
      <c r="A4" s="29" t="s">
        <v>19</v>
      </c>
      <c r="B4" s="51">
        <v>188.48082659280004</v>
      </c>
      <c r="C4" s="213">
        <v>163.1598060743999</v>
      </c>
      <c r="D4" s="213">
        <v>160.26089941610005</v>
      </c>
      <c r="E4" s="213">
        <v>148.2299155375</v>
      </c>
      <c r="F4" s="214">
        <v>-0.07507123648022773</v>
      </c>
      <c r="G4" s="215">
        <v>-0.21355440647689528</v>
      </c>
      <c r="H4" s="215">
        <v>-0.0915047087644365</v>
      </c>
      <c r="I4" s="216"/>
      <c r="J4" s="216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7.25" customHeight="1" outlineLevel="1">
      <c r="A5" s="30" t="s">
        <v>3</v>
      </c>
      <c r="B5" s="49">
        <v>172.77056193830003</v>
      </c>
      <c r="C5" s="217">
        <v>163.90279087270002</v>
      </c>
      <c r="D5" s="217">
        <v>150.3643677544</v>
      </c>
      <c r="E5" s="217">
        <v>149.40141760259993</v>
      </c>
      <c r="F5" s="214">
        <v>-0.006404111334228579</v>
      </c>
      <c r="G5" s="215">
        <v>-0.13526114676900636</v>
      </c>
      <c r="H5" s="215">
        <v>-0.08847545055753814</v>
      </c>
      <c r="I5" s="216"/>
      <c r="J5" s="216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ht="17.25" customHeight="1" outlineLevel="1">
      <c r="A6" s="30" t="s">
        <v>114</v>
      </c>
      <c r="B6" s="49">
        <v>9508.711149983797</v>
      </c>
      <c r="C6" s="217">
        <v>10961.7772356319</v>
      </c>
      <c r="D6" s="217">
        <v>9888.39741606089</v>
      </c>
      <c r="E6" s="217">
        <v>9212.020434580803</v>
      </c>
      <c r="F6" s="214">
        <v>-0.06840107178353338</v>
      </c>
      <c r="G6" s="215">
        <v>-0.03120199054563766</v>
      </c>
      <c r="H6" s="215">
        <v>-0.1596234591744311</v>
      </c>
      <c r="I6" s="216"/>
      <c r="J6" s="216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ht="17.25" customHeight="1" outlineLevel="1">
      <c r="A7" s="48" t="s">
        <v>115</v>
      </c>
      <c r="B7" s="50">
        <v>9869.962538514896</v>
      </c>
      <c r="C7" s="218">
        <v>11288.839832579</v>
      </c>
      <c r="D7" s="218">
        <v>10199.02268323139</v>
      </c>
      <c r="E7" s="218">
        <v>9509.651767720903</v>
      </c>
      <c r="F7" s="219">
        <v>-0.06759186021263663</v>
      </c>
      <c r="G7" s="220">
        <v>-0.03650578909372515</v>
      </c>
      <c r="H7" s="220">
        <v>-0.15760592684851937</v>
      </c>
      <c r="I7" s="33"/>
      <c r="J7" s="3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7.25" customHeight="1" outlineLevel="1">
      <c r="A8" s="30" t="s">
        <v>58</v>
      </c>
      <c r="B8" s="221">
        <v>127075.43076088115</v>
      </c>
      <c r="C8" s="221">
        <v>145912.2933463474</v>
      </c>
      <c r="D8" s="221">
        <v>148128.70628424737</v>
      </c>
      <c r="E8" s="221">
        <v>154542.73707156815</v>
      </c>
      <c r="F8" s="214">
        <v>0.043300390236398645</v>
      </c>
      <c r="G8" s="222">
        <v>0.2161496218916814</v>
      </c>
      <c r="H8" s="222">
        <v>0.05914816035914772</v>
      </c>
      <c r="I8" s="33"/>
      <c r="J8" s="33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7.25" customHeight="1" outlineLevel="1" thickBot="1">
      <c r="A9" s="31" t="s">
        <v>59</v>
      </c>
      <c r="B9" s="32">
        <v>136945.39329939603</v>
      </c>
      <c r="C9" s="223">
        <v>157201.13317892642</v>
      </c>
      <c r="D9" s="223">
        <v>158327.72896747876</v>
      </c>
      <c r="E9" s="223">
        <v>164052.38883928905</v>
      </c>
      <c r="F9" s="224">
        <v>0.03615702637272178</v>
      </c>
      <c r="G9" s="225">
        <v>0.19794017810172337</v>
      </c>
      <c r="H9" s="225">
        <v>0.043582737107655145</v>
      </c>
      <c r="I9" s="33"/>
      <c r="J9" s="3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3" ht="16.5" customHeight="1" outlineLevel="1">
      <c r="A10" s="52"/>
      <c r="B10" s="52"/>
      <c r="C10" s="52"/>
      <c r="D10" s="52"/>
      <c r="E10" s="52"/>
      <c r="F10" s="5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7" ht="20.25" customHeight="1" outlineLevel="1" thickBot="1">
      <c r="A11" s="226" t="s">
        <v>61</v>
      </c>
      <c r="B11" s="228"/>
      <c r="C11" s="230"/>
      <c r="D11" s="230"/>
      <c r="E11" s="230"/>
      <c r="F11" s="22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5.75" outlineLevel="1" thickBot="1">
      <c r="A12" s="26" t="s">
        <v>8</v>
      </c>
      <c r="B12" s="193" t="s">
        <v>130</v>
      </c>
      <c r="C12" s="193" t="s">
        <v>113</v>
      </c>
      <c r="D12" s="193" t="s">
        <v>121</v>
      </c>
      <c r="E12" s="193" t="s">
        <v>131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8.75" customHeight="1" outlineLevel="1">
      <c r="A13" s="29" t="s">
        <v>19</v>
      </c>
      <c r="B13" s="231">
        <v>0.01909640749468946</v>
      </c>
      <c r="C13" s="231">
        <v>0.014453195234777737</v>
      </c>
      <c r="D13" s="231">
        <v>0.015713358465178358</v>
      </c>
      <c r="E13" s="231">
        <v>0.015587312675385694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8.75" customHeight="1" outlineLevel="1">
      <c r="A14" s="30" t="s">
        <v>3</v>
      </c>
      <c r="B14" s="232">
        <v>0.017504682643334157</v>
      </c>
      <c r="C14" s="232">
        <v>0.014519011103309762</v>
      </c>
      <c r="D14" s="232">
        <v>0.014743017289452638</v>
      </c>
      <c r="E14" s="232">
        <v>0.015710503523348858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8.75" customHeight="1" outlineLevel="1">
      <c r="A15" s="30" t="s">
        <v>114</v>
      </c>
      <c r="B15" s="232">
        <v>0.9633989098619766</v>
      </c>
      <c r="C15" s="232">
        <v>0.9710277936619125</v>
      </c>
      <c r="D15" s="232">
        <v>0.9695436242453691</v>
      </c>
      <c r="E15" s="232">
        <v>0.9687021838012655</v>
      </c>
      <c r="F15" s="233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8.75" customHeight="1" outlineLevel="1" thickBot="1">
      <c r="A16" s="47" t="s">
        <v>115</v>
      </c>
      <c r="B16" s="234">
        <v>1</v>
      </c>
      <c r="C16" s="234">
        <v>1</v>
      </c>
      <c r="D16" s="234">
        <v>1</v>
      </c>
      <c r="E16" s="234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2:41" ht="12.75" outlineLevel="1"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2:41" ht="12.75" outlineLevel="1"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2:41" ht="12.75" outlineLevel="1"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2:41" ht="12.75" outlineLevel="1"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2:41" ht="12.75" outlineLevel="1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2:41" ht="12.75" outlineLevel="1"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2:41" ht="12.75" outlineLevel="1"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2:41" ht="12.75" outlineLevel="1"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2:41" ht="12.75" outlineLevel="1"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2.75" outlineLevel="1">
      <c r="A26" s="19"/>
      <c r="B26" s="19"/>
      <c r="C26" s="19"/>
      <c r="D26" s="19"/>
      <c r="E26" s="19"/>
      <c r="F26" s="19"/>
      <c r="G26" s="19"/>
      <c r="H26" s="19"/>
      <c r="I26" s="19"/>
      <c r="J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12.75" outlineLevel="1">
      <c r="A27" s="19"/>
      <c r="B27" s="19"/>
      <c r="C27" s="19"/>
      <c r="D27" s="19"/>
      <c r="E27" s="19"/>
      <c r="F27" s="19"/>
      <c r="G27" s="19"/>
      <c r="H27" s="19"/>
      <c r="I27" s="19"/>
      <c r="J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2.75" outlineLevel="1">
      <c r="A28" s="19"/>
      <c r="B28" s="19"/>
      <c r="C28" s="19"/>
      <c r="D28" s="19"/>
      <c r="E28" s="19"/>
      <c r="F28" s="19"/>
      <c r="G28" s="19"/>
      <c r="H28" s="19"/>
      <c r="I28" s="19"/>
      <c r="J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12.75" outlineLevel="1">
      <c r="A29" s="19"/>
      <c r="B29" s="19"/>
      <c r="C29" s="19"/>
      <c r="D29" s="19"/>
      <c r="E29" s="19"/>
      <c r="F29" s="19"/>
      <c r="G29" s="19"/>
      <c r="H29" s="19"/>
      <c r="I29" s="19"/>
      <c r="J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12.75" outlineLevel="1">
      <c r="A30" s="19"/>
      <c r="B30" s="19"/>
      <c r="C30" s="19"/>
      <c r="D30" s="19"/>
      <c r="E30" s="19"/>
      <c r="F30" s="19"/>
      <c r="G30" s="19"/>
      <c r="H30" s="19"/>
      <c r="I30" s="19"/>
      <c r="J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12.75" outlineLevel="1">
      <c r="A31" s="19"/>
      <c r="B31" s="19"/>
      <c r="C31" s="21"/>
      <c r="D31" s="21"/>
      <c r="E31" s="21"/>
      <c r="F31" s="21"/>
      <c r="G31" s="21"/>
      <c r="H31" s="19"/>
      <c r="I31" s="19"/>
      <c r="J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2.75" outlineLevel="1">
      <c r="A32" s="19"/>
      <c r="B32" s="235"/>
      <c r="C32" s="235"/>
      <c r="D32" s="34"/>
      <c r="E32" s="34"/>
      <c r="F32" s="34"/>
      <c r="G32" s="34"/>
      <c r="H32" s="236"/>
      <c r="I32" s="236"/>
      <c r="J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12.75" outlineLevel="1">
      <c r="A33" s="19"/>
      <c r="B33" s="235"/>
      <c r="C33" s="235"/>
      <c r="D33" s="34"/>
      <c r="E33" s="34"/>
      <c r="F33" s="34"/>
      <c r="G33" s="34"/>
      <c r="H33" s="236"/>
      <c r="I33" s="236"/>
      <c r="J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2.75" outlineLevel="1">
      <c r="A34" s="19"/>
      <c r="B34" s="235"/>
      <c r="C34" s="235"/>
      <c r="D34" s="34"/>
      <c r="E34" s="34"/>
      <c r="F34" s="34"/>
      <c r="G34" s="34"/>
      <c r="H34" s="236"/>
      <c r="I34" s="236"/>
      <c r="J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12.75" outlineLevel="1">
      <c r="A35" s="19"/>
      <c r="B35" s="235"/>
      <c r="C35" s="235"/>
      <c r="D35" s="34"/>
      <c r="E35" s="34"/>
      <c r="F35" s="34"/>
      <c r="G35" s="34"/>
      <c r="H35" s="236"/>
      <c r="I35" s="236"/>
      <c r="J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12.75" outlineLevel="1">
      <c r="A36" s="19"/>
      <c r="B36" s="235"/>
      <c r="C36" s="235"/>
      <c r="D36" s="34"/>
      <c r="E36" s="34"/>
      <c r="F36" s="34"/>
      <c r="G36" s="34"/>
      <c r="H36" s="236"/>
      <c r="I36" s="236"/>
      <c r="J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12.75" outlineLevel="1">
      <c r="A37" s="19"/>
      <c r="B37" s="19"/>
      <c r="C37" s="19"/>
      <c r="D37" s="19"/>
      <c r="E37" s="19"/>
      <c r="F37" s="19"/>
      <c r="G37" s="19"/>
      <c r="H37" s="236"/>
      <c r="I37" s="19"/>
      <c r="J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12.75" outlineLevel="1">
      <c r="A38" s="19"/>
      <c r="B38" s="19"/>
      <c r="C38" s="19"/>
      <c r="D38" s="19"/>
      <c r="E38" s="19"/>
      <c r="F38" s="19"/>
      <c r="G38" s="19"/>
      <c r="H38" s="19"/>
      <c r="I38" s="19"/>
      <c r="J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12.75" outlineLevel="1">
      <c r="A39" s="19"/>
      <c r="B39" s="21"/>
      <c r="C39" s="21"/>
      <c r="D39" s="21"/>
      <c r="E39" s="21"/>
      <c r="F39" s="21"/>
      <c r="G39" s="21"/>
      <c r="H39" s="19"/>
      <c r="I39" s="19"/>
      <c r="J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10" ht="12.75" outlineLevel="1">
      <c r="A40" s="19"/>
      <c r="B40" s="35"/>
      <c r="C40" s="35"/>
      <c r="D40" s="35"/>
      <c r="E40" s="35"/>
      <c r="F40" s="35"/>
      <c r="G40" s="35"/>
      <c r="H40" s="36"/>
      <c r="I40" s="36"/>
      <c r="J40" s="19"/>
    </row>
    <row r="41" spans="1:10" ht="12.75" outlineLevel="1">
      <c r="A41" s="19"/>
      <c r="B41" s="35"/>
      <c r="C41" s="35"/>
      <c r="D41" s="35"/>
      <c r="E41" s="35"/>
      <c r="F41" s="35"/>
      <c r="G41" s="35"/>
      <c r="H41" s="36"/>
      <c r="I41" s="36"/>
      <c r="J41" s="19"/>
    </row>
    <row r="42" spans="1:10" ht="18.75" outlineLevel="1" thickBot="1">
      <c r="A42" s="226" t="s">
        <v>71</v>
      </c>
      <c r="C42" s="35"/>
      <c r="D42" s="35"/>
      <c r="E42" s="35"/>
      <c r="F42" s="35"/>
      <c r="G42" s="35"/>
      <c r="H42" s="36"/>
      <c r="I42" s="36"/>
      <c r="J42" s="19"/>
    </row>
    <row r="43" spans="1:10" ht="15.75" outlineLevel="1" thickBot="1">
      <c r="A43" s="26" t="s">
        <v>8</v>
      </c>
      <c r="B43" s="269">
        <v>41455</v>
      </c>
      <c r="C43" s="35"/>
      <c r="D43" s="35"/>
      <c r="E43" s="35"/>
      <c r="F43" s="35"/>
      <c r="G43" s="35"/>
      <c r="H43" s="36"/>
      <c r="I43" s="36"/>
      <c r="J43" s="19"/>
    </row>
    <row r="44" spans="1:10" ht="19.5" customHeight="1" outlineLevel="1">
      <c r="A44" s="29" t="s">
        <v>58</v>
      </c>
      <c r="B44" s="237">
        <v>0.9420328357605517</v>
      </c>
      <c r="C44" s="35"/>
      <c r="D44" s="35"/>
      <c r="E44" s="35"/>
      <c r="F44" s="35"/>
      <c r="G44" s="35"/>
      <c r="H44" s="36"/>
      <c r="I44" s="36"/>
      <c r="J44" s="19"/>
    </row>
    <row r="45" spans="1:10" ht="19.5" customHeight="1" outlineLevel="1">
      <c r="A45" s="29" t="s">
        <v>19</v>
      </c>
      <c r="B45" s="237">
        <v>0.0009035523139057168</v>
      </c>
      <c r="C45" s="36"/>
      <c r="D45" s="36"/>
      <c r="E45" s="36"/>
      <c r="F45" s="36"/>
      <c r="G45" s="36"/>
      <c r="H45" s="19"/>
      <c r="I45" s="19"/>
      <c r="J45" s="19"/>
    </row>
    <row r="46" spans="1:32" ht="19.5" customHeight="1" outlineLevel="1">
      <c r="A46" s="30" t="s">
        <v>3</v>
      </c>
      <c r="B46" s="237">
        <v>0.0009106933380223943</v>
      </c>
      <c r="C46" s="36"/>
      <c r="D46" s="19"/>
      <c r="E46" s="19"/>
      <c r="F46" s="19"/>
      <c r="G46" s="19"/>
      <c r="H46" s="19"/>
      <c r="I46" s="19"/>
      <c r="J46" s="19"/>
      <c r="K46" s="19"/>
      <c r="L46" s="3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9.5" customHeight="1" outlineLevel="1">
      <c r="A47" s="30" t="s">
        <v>114</v>
      </c>
      <c r="B47" s="237">
        <v>0.05615291858752019</v>
      </c>
      <c r="C47" s="93"/>
      <c r="D47" s="37"/>
      <c r="E47" s="37"/>
      <c r="F47" s="37"/>
      <c r="G47" s="37"/>
      <c r="H47" s="37"/>
      <c r="I47" s="37"/>
      <c r="L47" s="3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7.25" customHeight="1" outlineLevel="1" thickBot="1">
      <c r="A48" s="47" t="s">
        <v>59</v>
      </c>
      <c r="B48" s="283">
        <v>1</v>
      </c>
      <c r="C48" s="37"/>
      <c r="D48" s="37"/>
      <c r="E48" s="37"/>
      <c r="F48" s="37"/>
      <c r="G48" s="37"/>
      <c r="H48" s="37"/>
      <c r="I48" s="37"/>
      <c r="L48" s="3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3:32" ht="17.25" customHeight="1" outlineLevel="1">
      <c r="C49" s="37"/>
      <c r="D49" s="37"/>
      <c r="E49" s="37"/>
      <c r="F49" s="37"/>
      <c r="G49" s="37"/>
      <c r="H49" s="37"/>
      <c r="I49" s="37"/>
      <c r="L49" s="3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3:32" ht="17.25" customHeight="1" outlineLevel="1">
      <c r="C50" s="37"/>
      <c r="D50" s="37"/>
      <c r="E50" s="37"/>
      <c r="F50" s="37"/>
      <c r="G50" s="37"/>
      <c r="H50" s="37"/>
      <c r="I50" s="37"/>
      <c r="L50" s="3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3:32" ht="16.5" customHeight="1" outlineLevel="1">
      <c r="C51" s="37"/>
      <c r="D51" s="37"/>
      <c r="E51" s="37"/>
      <c r="F51" s="37"/>
      <c r="G51" s="37"/>
      <c r="H51" s="37"/>
      <c r="I51" s="37"/>
      <c r="L51" s="3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3:32" ht="18.75" customHeight="1" outlineLevel="1">
      <c r="C52" s="37"/>
      <c r="D52" s="37"/>
      <c r="E52" s="37"/>
      <c r="F52" s="37"/>
      <c r="G52" s="37"/>
      <c r="H52" s="37"/>
      <c r="I52" s="37"/>
      <c r="L52" s="3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3:32" ht="18.75" customHeight="1" outlineLevel="1">
      <c r="C53" s="37"/>
      <c r="D53" s="37"/>
      <c r="E53" s="37"/>
      <c r="F53" s="37"/>
      <c r="G53" s="37"/>
      <c r="H53" s="37"/>
      <c r="I53" s="37"/>
      <c r="L53" s="37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3:32" ht="18.75" customHeight="1">
      <c r="C54" s="37"/>
      <c r="D54" s="37"/>
      <c r="E54" s="37"/>
      <c r="F54" s="37"/>
      <c r="G54" s="37"/>
      <c r="H54" s="37"/>
      <c r="I54" s="37"/>
      <c r="L54" s="37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102" customFormat="1" ht="18.75" customHeight="1">
      <c r="A55" s="294" t="s">
        <v>64</v>
      </c>
      <c r="B55" s="294"/>
      <c r="C55" s="294"/>
      <c r="D55" s="294"/>
      <c r="E55" s="294"/>
      <c r="F55" s="294"/>
      <c r="G55" s="294"/>
      <c r="H55" s="294"/>
      <c r="I55" s="103"/>
      <c r="L55" s="103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</row>
    <row r="56" spans="4:37" ht="16.5" outlineLevel="1" thickBot="1">
      <c r="D56" s="101"/>
      <c r="E56" s="101" t="s">
        <v>60</v>
      </c>
      <c r="J56" s="24"/>
      <c r="K56" s="25"/>
      <c r="L56" s="25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6" ht="30.75" outlineLevel="1" thickBot="1">
      <c r="A57" s="26" t="s">
        <v>8</v>
      </c>
      <c r="B57" s="269">
        <v>41090</v>
      </c>
      <c r="C57" s="269">
        <v>41274</v>
      </c>
      <c r="D57" s="269">
        <v>41364</v>
      </c>
      <c r="E57" s="269">
        <v>41455</v>
      </c>
      <c r="F57" s="27" t="s">
        <v>128</v>
      </c>
      <c r="G57" s="27" t="s">
        <v>129</v>
      </c>
      <c r="H57" s="27" t="s">
        <v>127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7.25" customHeight="1" outlineLevel="1">
      <c r="A58" s="29" t="s">
        <v>19</v>
      </c>
      <c r="B58" s="51">
        <v>186.0311856027999</v>
      </c>
      <c r="C58" s="51">
        <v>160.54184665440005</v>
      </c>
      <c r="D58" s="51">
        <v>158.57756582610006</v>
      </c>
      <c r="E58" s="51">
        <v>147.01528816750005</v>
      </c>
      <c r="F58" s="60">
        <v>-0.07291244255369311</v>
      </c>
      <c r="G58" s="60">
        <v>-0.20972772553631802</v>
      </c>
      <c r="H58" s="60">
        <v>-0.08425565526238621</v>
      </c>
      <c r="I58" s="242"/>
      <c r="J58" s="242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7.25" customHeight="1" outlineLevel="1">
      <c r="A59" s="30" t="s">
        <v>3</v>
      </c>
      <c r="B59" s="49">
        <v>168.53286467829997</v>
      </c>
      <c r="C59" s="49">
        <v>155.9955171127</v>
      </c>
      <c r="D59" s="49">
        <v>143.05096071440002</v>
      </c>
      <c r="E59" s="49">
        <v>143.98252125259995</v>
      </c>
      <c r="F59" s="60">
        <v>0.006512088653915393</v>
      </c>
      <c r="G59" s="60">
        <v>-0.1456709554695007</v>
      </c>
      <c r="H59" s="60">
        <v>-0.077008596672821</v>
      </c>
      <c r="I59" s="242"/>
      <c r="J59" s="242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7.25" customHeight="1" outlineLevel="1">
      <c r="A60" s="30" t="s">
        <v>114</v>
      </c>
      <c r="B60" s="49">
        <v>8884.580888593791</v>
      </c>
      <c r="C60" s="49">
        <v>9445.6261653819</v>
      </c>
      <c r="D60" s="49">
        <v>8800.370169760905</v>
      </c>
      <c r="E60" s="49">
        <v>8141.542392430799</v>
      </c>
      <c r="F60" s="60">
        <v>-0.0748636437582949</v>
      </c>
      <c r="G60" s="60">
        <v>-0.08363236324596024</v>
      </c>
      <c r="H60" s="60">
        <v>-0.13806218350357247</v>
      </c>
      <c r="I60" s="242"/>
      <c r="J60" s="242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17.25" customHeight="1" outlineLevel="1">
      <c r="A61" s="48" t="s">
        <v>115</v>
      </c>
      <c r="B61" s="50">
        <v>9239.144938874892</v>
      </c>
      <c r="C61" s="50">
        <v>9762.163529149</v>
      </c>
      <c r="D61" s="50">
        <v>9101.998696301405</v>
      </c>
      <c r="E61" s="50">
        <v>8432.5402018509</v>
      </c>
      <c r="F61" s="61">
        <v>-0.07355071306728933</v>
      </c>
      <c r="G61" s="61">
        <v>-0.08730296389551151</v>
      </c>
      <c r="H61" s="61">
        <v>-0.13620170603862114</v>
      </c>
      <c r="I61" s="242"/>
      <c r="J61" s="242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17.25" customHeight="1" outlineLevel="1">
      <c r="A62" s="30" t="s">
        <v>58</v>
      </c>
      <c r="B62" s="49">
        <v>111495.19080908105</v>
      </c>
      <c r="C62" s="49">
        <v>129498.41577480528</v>
      </c>
      <c r="D62" s="49">
        <v>128833.41664582503</v>
      </c>
      <c r="E62" s="49">
        <v>137155.817400218</v>
      </c>
      <c r="F62" s="238">
        <v>0.06459815295648097</v>
      </c>
      <c r="G62" s="238">
        <v>0.2301500755765964</v>
      </c>
      <c r="H62" s="238">
        <v>0.05913123785798913</v>
      </c>
      <c r="I62" s="242"/>
      <c r="J62" s="242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17.25" customHeight="1" outlineLevel="1" thickBot="1">
      <c r="A63" s="31" t="s">
        <v>59</v>
      </c>
      <c r="B63" s="32">
        <v>120734.33574795593</v>
      </c>
      <c r="C63" s="32">
        <v>139260.5793039543</v>
      </c>
      <c r="D63" s="32">
        <v>137935.41534212642</v>
      </c>
      <c r="E63" s="32">
        <v>145588.35760206898</v>
      </c>
      <c r="F63" s="225">
        <v>0.05548206920579957</v>
      </c>
      <c r="G63" s="225">
        <v>0.20585711347265878</v>
      </c>
      <c r="H63" s="225">
        <v>0.045438402811060374</v>
      </c>
      <c r="I63" s="242"/>
      <c r="J63" s="242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t="15" outlineLevel="1">
      <c r="A64" s="52"/>
      <c r="B64" s="52"/>
      <c r="C64" s="52"/>
      <c r="D64" s="229"/>
      <c r="E64" s="229"/>
      <c r="F64" s="52"/>
      <c r="G64" s="52"/>
      <c r="H64" s="140"/>
      <c r="I64" s="52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ht="18.75" outlineLevel="1" thickBot="1">
      <c r="A65" s="226" t="s">
        <v>62</v>
      </c>
      <c r="C65" s="227"/>
      <c r="D65" s="230"/>
      <c r="E65" s="230"/>
      <c r="F65" s="230"/>
      <c r="G65" s="230"/>
      <c r="H65" s="230"/>
      <c r="I65" s="23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4" ht="17.25" customHeight="1" outlineLevel="1" thickBot="1">
      <c r="A66" s="26" t="s">
        <v>8</v>
      </c>
      <c r="B66" s="193" t="s">
        <v>130</v>
      </c>
      <c r="C66" s="193" t="s">
        <v>113</v>
      </c>
      <c r="D66" s="193" t="s">
        <v>121</v>
      </c>
      <c r="E66" s="193" t="s">
        <v>131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ht="17.25" customHeight="1" outlineLevel="1">
      <c r="A67" s="29" t="s">
        <v>19</v>
      </c>
      <c r="B67" s="238">
        <v>0.020135108479579073</v>
      </c>
      <c r="C67" s="238">
        <v>0.016445314214931513</v>
      </c>
      <c r="D67" s="231">
        <v>0.01742227955828405</v>
      </c>
      <c r="E67" s="231">
        <v>0.01743428251136365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8" ht="17.25" customHeight="1" outlineLevel="1">
      <c r="A68" s="30" t="s">
        <v>3</v>
      </c>
      <c r="B68" s="238">
        <v>0.01824117554095036</v>
      </c>
      <c r="C68" s="238">
        <v>0.015979604997079847</v>
      </c>
      <c r="D68" s="232">
        <v>0.015716433883090835</v>
      </c>
      <c r="E68" s="232">
        <v>0.017074632057016047</v>
      </c>
      <c r="K68" s="23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7" ht="17.25" customHeight="1" outlineLevel="1">
      <c r="A69" s="30" t="s">
        <v>114</v>
      </c>
      <c r="B69" s="238">
        <v>0.9616237159794705</v>
      </c>
      <c r="C69" s="238">
        <v>0.9675750807879886</v>
      </c>
      <c r="D69" s="232">
        <v>0.9668612865586251</v>
      </c>
      <c r="E69" s="232">
        <v>0.9654910854316202</v>
      </c>
      <c r="I69" s="239"/>
      <c r="J69" s="239"/>
      <c r="K69" s="23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7.25" customHeight="1" outlineLevel="1" thickBot="1">
      <c r="A70" s="47" t="s">
        <v>115</v>
      </c>
      <c r="B70" s="240">
        <v>1</v>
      </c>
      <c r="C70" s="234">
        <v>1</v>
      </c>
      <c r="D70" s="234">
        <v>1</v>
      </c>
      <c r="E70" s="234">
        <v>1</v>
      </c>
      <c r="I70" s="239"/>
      <c r="J70" s="239"/>
      <c r="K70" s="23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11" ht="15" outlineLevel="1">
      <c r="A71" s="22"/>
      <c r="B71" s="22"/>
      <c r="C71" s="22"/>
      <c r="D71" s="22"/>
      <c r="E71" s="22"/>
      <c r="F71" s="22"/>
      <c r="G71" s="22"/>
      <c r="H71" s="22"/>
      <c r="I71" s="22"/>
      <c r="J71" s="38"/>
      <c r="K71" s="230"/>
    </row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spans="1:3" ht="18.75" outlineLevel="1" thickBot="1">
      <c r="A97" s="226" t="s">
        <v>75</v>
      </c>
      <c r="C97" s="22"/>
    </row>
    <row r="98" spans="1:3" ht="15.75" outlineLevel="1" thickBot="1">
      <c r="A98" s="26" t="s">
        <v>8</v>
      </c>
      <c r="B98" s="269">
        <v>41455</v>
      </c>
      <c r="C98" s="22"/>
    </row>
    <row r="99" spans="1:3" ht="18.75" customHeight="1" outlineLevel="1">
      <c r="A99" s="241" t="s">
        <v>58</v>
      </c>
      <c r="B99" s="237">
        <v>0.942079570504537</v>
      </c>
      <c r="C99" s="22"/>
    </row>
    <row r="100" spans="1:3" ht="18.75" customHeight="1" outlineLevel="1">
      <c r="A100" s="29" t="s">
        <v>19</v>
      </c>
      <c r="B100" s="237">
        <v>0.001009801131003423</v>
      </c>
      <c r="C100" s="22"/>
    </row>
    <row r="101" spans="1:3" ht="18.75" customHeight="1" outlineLevel="1">
      <c r="A101" s="30" t="s">
        <v>3</v>
      </c>
      <c r="B101" s="237">
        <v>0.0009889700222193713</v>
      </c>
      <c r="C101" s="22"/>
    </row>
    <row r="102" spans="1:2" ht="18.75" customHeight="1" outlineLevel="1">
      <c r="A102" s="30" t="s">
        <v>114</v>
      </c>
      <c r="B102" s="237">
        <v>0.055921658342240256</v>
      </c>
    </row>
    <row r="103" spans="1:2" ht="18.75" customHeight="1" outlineLevel="1" thickBot="1">
      <c r="A103" s="47" t="s">
        <v>59</v>
      </c>
      <c r="B103" s="283">
        <v>1</v>
      </c>
    </row>
    <row r="104" ht="12.75" outlineLevel="1"/>
    <row r="105" ht="18" customHeight="1" outlineLevel="1"/>
    <row r="106" ht="18" customHeight="1" outlineLevel="1"/>
    <row r="107" ht="18" customHeight="1" outlineLevel="1">
      <c r="C107" s="36"/>
    </row>
    <row r="108" ht="18" customHeight="1" outlineLevel="1">
      <c r="C108" s="93"/>
    </row>
    <row r="109" spans="2:3" ht="12.75" outlineLevel="1">
      <c r="B109" s="45"/>
      <c r="C109" s="45"/>
    </row>
    <row r="110" ht="12.75" outlineLevel="1"/>
    <row r="111" ht="12.75" outlineLevel="1"/>
  </sheetData>
  <sheetProtection/>
  <mergeCells count="2">
    <mergeCell ref="A1:H1"/>
    <mergeCell ref="A55:H5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25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0.00390625" style="100" customWidth="1"/>
    <col min="2" max="2" width="33.57421875" style="100" customWidth="1"/>
    <col min="3" max="3" width="30.7109375" style="100" customWidth="1"/>
    <col min="4" max="5" width="11.421875" style="100" customWidth="1"/>
    <col min="6" max="16" width="11.421875" style="97" customWidth="1"/>
    <col min="17" max="21" width="10.57421875" style="97" customWidth="1"/>
    <col min="22" max="16384" width="9.140625" style="97" customWidth="1"/>
  </cols>
  <sheetData>
    <row r="1" spans="1:6" ht="15.75" thickBot="1">
      <c r="A1" s="295" t="s">
        <v>85</v>
      </c>
      <c r="B1" s="295"/>
      <c r="C1" s="295"/>
      <c r="D1" s="38"/>
      <c r="E1" s="38"/>
      <c r="F1" s="38"/>
    </row>
    <row r="2" spans="1:5" ht="33.75" customHeight="1" outlineLevel="1" thickBot="1">
      <c r="A2" s="43" t="s">
        <v>73</v>
      </c>
      <c r="B2" s="43" t="s">
        <v>136</v>
      </c>
      <c r="C2" s="98" t="s">
        <v>137</v>
      </c>
      <c r="D2" s="97"/>
      <c r="E2" s="97"/>
    </row>
    <row r="3" spans="1:5" ht="15" customHeight="1" outlineLevel="1">
      <c r="A3" s="166" t="s">
        <v>90</v>
      </c>
      <c r="B3" s="160">
        <v>-2579.378650379484</v>
      </c>
      <c r="C3" s="194">
        <v>40</v>
      </c>
      <c r="D3" s="99"/>
      <c r="E3" s="97"/>
    </row>
    <row r="4" spans="1:5" ht="15" customHeight="1" outlineLevel="1">
      <c r="A4" s="165" t="s">
        <v>102</v>
      </c>
      <c r="B4" s="160">
        <v>-2690.068376744614</v>
      </c>
      <c r="C4" s="194">
        <v>40</v>
      </c>
      <c r="D4" s="97"/>
      <c r="E4" s="97"/>
    </row>
    <row r="5" spans="1:5" ht="15" customHeight="1" outlineLevel="1">
      <c r="A5" s="165" t="s">
        <v>103</v>
      </c>
      <c r="B5" s="160">
        <v>-3024.8045535894216</v>
      </c>
      <c r="C5" s="194">
        <v>40</v>
      </c>
      <c r="D5" s="97"/>
      <c r="E5" s="97"/>
    </row>
    <row r="6" spans="1:5" ht="15" customHeight="1" outlineLevel="1">
      <c r="A6" s="165" t="s">
        <v>104</v>
      </c>
      <c r="B6" s="160">
        <v>-1872.896071919401</v>
      </c>
      <c r="C6" s="194">
        <v>40</v>
      </c>
      <c r="D6" s="97"/>
      <c r="E6" s="97"/>
    </row>
    <row r="7" spans="1:5" ht="15" customHeight="1" outlineLevel="1">
      <c r="A7" s="165" t="s">
        <v>109</v>
      </c>
      <c r="B7" s="160">
        <v>-3333.345158821436</v>
      </c>
      <c r="C7" s="194">
        <v>40</v>
      </c>
      <c r="D7" s="97"/>
      <c r="E7" s="97"/>
    </row>
    <row r="8" spans="1:5" ht="15" customHeight="1" outlineLevel="1">
      <c r="A8" s="165" t="s">
        <v>110</v>
      </c>
      <c r="B8" s="160">
        <v>-3962.737866660349</v>
      </c>
      <c r="C8" s="194">
        <v>40</v>
      </c>
      <c r="D8" s="97"/>
      <c r="E8" s="97"/>
    </row>
    <row r="9" spans="1:5" ht="15" customHeight="1" outlineLevel="1">
      <c r="A9" s="165" t="s">
        <v>111</v>
      </c>
      <c r="B9" s="160">
        <v>-2531.9300000000003</v>
      </c>
      <c r="C9" s="194">
        <v>40</v>
      </c>
      <c r="D9" s="97"/>
      <c r="E9" s="97"/>
    </row>
    <row r="10" spans="1:5" ht="15" customHeight="1" outlineLevel="1">
      <c r="A10" s="167" t="s">
        <v>117</v>
      </c>
      <c r="B10" s="160">
        <v>-362.7734908607732</v>
      </c>
      <c r="C10" s="194">
        <v>41</v>
      </c>
      <c r="D10" s="97"/>
      <c r="E10" s="97"/>
    </row>
    <row r="11" spans="1:5" ht="15" customHeight="1" outlineLevel="1">
      <c r="A11" s="167" t="s">
        <v>118</v>
      </c>
      <c r="B11" s="160">
        <v>-1391.731034588313</v>
      </c>
      <c r="C11" s="194">
        <v>41</v>
      </c>
      <c r="D11" s="97"/>
      <c r="E11" s="97"/>
    </row>
    <row r="12" spans="1:5" ht="15" customHeight="1" outlineLevel="1">
      <c r="A12" s="165" t="s">
        <v>119</v>
      </c>
      <c r="B12" s="160">
        <v>1297.1199999999997</v>
      </c>
      <c r="C12" s="194">
        <v>41</v>
      </c>
      <c r="D12" s="97"/>
      <c r="E12" s="97"/>
    </row>
    <row r="13" spans="1:3" ht="15" customHeight="1" outlineLevel="1">
      <c r="A13" s="210" t="s">
        <v>132</v>
      </c>
      <c r="B13" s="160">
        <v>-3870.1457975670373</v>
      </c>
      <c r="C13" s="194">
        <v>42</v>
      </c>
    </row>
    <row r="14" spans="1:3" ht="15" customHeight="1" outlineLevel="1">
      <c r="A14" s="210" t="s">
        <v>133</v>
      </c>
      <c r="B14" s="160">
        <v>-70.31000000000006</v>
      </c>
      <c r="C14" s="194">
        <v>39</v>
      </c>
    </row>
    <row r="15" spans="1:5" ht="15" customHeight="1" outlineLevel="1" thickBot="1">
      <c r="A15" s="211" t="s">
        <v>134</v>
      </c>
      <c r="B15" s="161">
        <v>-8467.465666482814</v>
      </c>
      <c r="C15" s="195">
        <v>39</v>
      </c>
      <c r="D15" s="97"/>
      <c r="E15" s="97"/>
    </row>
    <row r="16" spans="1:10" ht="6" customHeight="1">
      <c r="A16" s="120"/>
      <c r="B16" s="121"/>
      <c r="C16" s="122"/>
      <c r="D16" s="120"/>
      <c r="E16" s="120"/>
      <c r="F16" s="123"/>
      <c r="H16" s="121"/>
      <c r="I16" s="122"/>
      <c r="J16" s="123"/>
    </row>
    <row r="17" spans="1:6" ht="15.75" thickBot="1">
      <c r="A17" s="168" t="s">
        <v>125</v>
      </c>
      <c r="B17" s="168"/>
      <c r="C17" s="38"/>
      <c r="D17" s="38"/>
      <c r="E17" s="38"/>
      <c r="F17" s="38"/>
    </row>
    <row r="18" spans="1:3" ht="15" customHeight="1" outlineLevel="1">
      <c r="A18" s="157" t="s">
        <v>89</v>
      </c>
      <c r="B18" s="162">
        <v>-10649.836636082384</v>
      </c>
      <c r="C18" s="255">
        <v>38</v>
      </c>
    </row>
    <row r="19" spans="1:3" ht="15" customHeight="1" outlineLevel="1">
      <c r="A19" s="156" t="s">
        <v>105</v>
      </c>
      <c r="B19" s="163">
        <v>-7587.769002253436</v>
      </c>
      <c r="C19" s="256">
        <v>39.333333333333336</v>
      </c>
    </row>
    <row r="20" spans="1:3" ht="15" customHeight="1" outlineLevel="1">
      <c r="A20" s="156" t="s">
        <v>112</v>
      </c>
      <c r="B20" s="163">
        <v>-9828.013025481785</v>
      </c>
      <c r="C20" s="256">
        <v>40</v>
      </c>
    </row>
    <row r="21" spans="1:3" ht="15" customHeight="1" outlineLevel="1">
      <c r="A21" s="156" t="s">
        <v>120</v>
      </c>
      <c r="B21" s="163">
        <v>-457.38452544908637</v>
      </c>
      <c r="C21" s="256">
        <v>40</v>
      </c>
    </row>
    <row r="22" spans="1:3" ht="15" customHeight="1" outlineLevel="1" thickBot="1">
      <c r="A22" s="158" t="s">
        <v>135</v>
      </c>
      <c r="B22" s="164">
        <v>-12407.921464049852</v>
      </c>
      <c r="C22" s="257">
        <v>40</v>
      </c>
    </row>
    <row r="23" spans="1:5" ht="12.75" outlineLevel="1">
      <c r="A23" s="159" t="s">
        <v>84</v>
      </c>
      <c r="B23" s="170">
        <f>SUM(B19:B22)</f>
        <v>-30281.088017234164</v>
      </c>
      <c r="E23" s="97"/>
    </row>
    <row r="24" ht="12.75">
      <c r="E24" s="97"/>
    </row>
    <row r="25" spans="1:5" ht="12.75">
      <c r="A25" s="270" t="s">
        <v>138</v>
      </c>
      <c r="E25" s="97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28125" style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296" t="s">
        <v>139</v>
      </c>
      <c r="B1" s="296"/>
      <c r="C1" s="296"/>
      <c r="D1" s="296"/>
      <c r="E1" s="296"/>
    </row>
    <row r="2" spans="1:5" ht="15" customHeight="1">
      <c r="A2" s="300" t="s">
        <v>8</v>
      </c>
      <c r="B2" s="297" t="s">
        <v>5</v>
      </c>
      <c r="C2" s="298"/>
      <c r="D2" s="297" t="s">
        <v>6</v>
      </c>
      <c r="E2" s="299"/>
    </row>
    <row r="3" spans="1:5" ht="15" customHeight="1" thickBot="1">
      <c r="A3" s="301"/>
      <c r="B3" s="12" t="s">
        <v>48</v>
      </c>
      <c r="C3" s="12" t="s">
        <v>49</v>
      </c>
      <c r="D3" s="12" t="s">
        <v>48</v>
      </c>
      <c r="E3" s="13" t="s">
        <v>49</v>
      </c>
    </row>
    <row r="4" spans="1:5" ht="16.5" customHeight="1">
      <c r="A4" s="14" t="s">
        <v>19</v>
      </c>
      <c r="B4" s="174">
        <v>0.4269816240254089</v>
      </c>
      <c r="C4" s="174">
        <v>0.05899097020643476</v>
      </c>
      <c r="D4" s="174">
        <v>0.5118085941669241</v>
      </c>
      <c r="E4" s="175">
        <v>0.002218811601232289</v>
      </c>
    </row>
    <row r="5" spans="1:5" ht="16.5" customHeight="1">
      <c r="A5" s="3" t="s">
        <v>3</v>
      </c>
      <c r="B5" s="176">
        <v>0.555461664750126</v>
      </c>
      <c r="C5" s="176">
        <v>0.007675529941549835</v>
      </c>
      <c r="D5" s="176">
        <v>0.4360812479424303</v>
      </c>
      <c r="E5" s="177">
        <v>0.000781557365894003</v>
      </c>
    </row>
    <row r="6" spans="1:5" ht="16.5" customHeight="1">
      <c r="A6" s="3" t="s">
        <v>114</v>
      </c>
      <c r="B6" s="176">
        <v>0.6411984653451938</v>
      </c>
      <c r="C6" s="176">
        <v>0.08571055145817334</v>
      </c>
      <c r="D6" s="176">
        <v>0.2711296925898353</v>
      </c>
      <c r="E6" s="177">
        <v>0.001961290606797619</v>
      </c>
    </row>
    <row r="7" spans="1:5" ht="16.5" customHeight="1">
      <c r="A7" s="129" t="s">
        <v>115</v>
      </c>
      <c r="B7" s="130">
        <v>0.636019767462594</v>
      </c>
      <c r="C7" s="130">
        <v>0.08391920025300739</v>
      </c>
      <c r="D7" s="130">
        <v>0.2781153353242587</v>
      </c>
      <c r="E7" s="131">
        <v>0.0019456969601400035</v>
      </c>
    </row>
    <row r="8" spans="1:5" ht="16.5" customHeight="1">
      <c r="A8" s="128" t="s">
        <v>58</v>
      </c>
      <c r="B8" s="178">
        <v>0.7946032835583486</v>
      </c>
      <c r="C8" s="178">
        <v>0.17902288652239692</v>
      </c>
      <c r="D8" s="178">
        <v>0.02604568528107693</v>
      </c>
      <c r="E8" s="179">
        <v>0.0003281446381775762</v>
      </c>
    </row>
    <row r="9" spans="1:5" ht="16.5" customHeight="1" thickBot="1">
      <c r="A9" s="15" t="s">
        <v>59</v>
      </c>
      <c r="B9" s="55">
        <v>0.7853827123419325</v>
      </c>
      <c r="C9" s="55">
        <v>0.17349324300218943</v>
      </c>
      <c r="D9" s="55">
        <v>0.040701850164676014</v>
      </c>
      <c r="E9" s="85">
        <v>0.0004221944912022011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5742187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18"/>
      <c r="B1" s="302" t="s">
        <v>0</v>
      </c>
      <c r="C1" s="302"/>
      <c r="D1" s="73"/>
      <c r="E1" s="302" t="s">
        <v>1</v>
      </c>
      <c r="F1" s="302"/>
      <c r="G1" s="73"/>
      <c r="H1" s="302" t="s">
        <v>97</v>
      </c>
      <c r="I1" s="302"/>
      <c r="J1" s="74"/>
      <c r="K1" s="302" t="s">
        <v>98</v>
      </c>
      <c r="L1" s="302"/>
      <c r="M1" s="73"/>
    </row>
    <row r="2" spans="1:13" ht="15">
      <c r="A2" s="18"/>
      <c r="B2" s="75" t="s">
        <v>20</v>
      </c>
      <c r="C2" s="76">
        <v>0.1313233098690891</v>
      </c>
      <c r="D2" s="73"/>
      <c r="E2" s="75" t="s">
        <v>20</v>
      </c>
      <c r="F2" s="76">
        <v>0.08112994364110408</v>
      </c>
      <c r="G2" s="73"/>
      <c r="H2" s="75" t="s">
        <v>20</v>
      </c>
      <c r="I2" s="76">
        <v>0.35785590398461453</v>
      </c>
      <c r="J2" s="76"/>
      <c r="K2" s="75" t="s">
        <v>20</v>
      </c>
      <c r="L2" s="76">
        <v>0.35015348689212594</v>
      </c>
      <c r="M2" s="73"/>
    </row>
    <row r="3" spans="1:13" ht="15">
      <c r="A3" s="18"/>
      <c r="B3" s="75" t="s">
        <v>24</v>
      </c>
      <c r="C3" s="95">
        <v>0.34015497699750213</v>
      </c>
      <c r="D3" s="73"/>
      <c r="E3" s="75" t="s">
        <v>24</v>
      </c>
      <c r="F3" s="76">
        <v>0.1602889591964838</v>
      </c>
      <c r="G3" s="73"/>
      <c r="H3" s="75" t="s">
        <v>21</v>
      </c>
      <c r="I3" s="76">
        <v>0.002312502532152767</v>
      </c>
      <c r="J3" s="76"/>
      <c r="K3" s="75" t="s">
        <v>21</v>
      </c>
      <c r="L3" s="76">
        <v>0.0022417441946135067</v>
      </c>
      <c r="M3" s="73"/>
    </row>
    <row r="4" spans="1:13" ht="15">
      <c r="A4" s="18"/>
      <c r="B4" s="75" t="s">
        <v>68</v>
      </c>
      <c r="C4" s="76">
        <v>0.008952356384931534</v>
      </c>
      <c r="D4" s="73"/>
      <c r="E4" s="75" t="s">
        <v>68</v>
      </c>
      <c r="F4" s="76">
        <v>0.004963261676488237</v>
      </c>
      <c r="G4" s="73"/>
      <c r="H4" s="75" t="s">
        <v>24</v>
      </c>
      <c r="I4" s="76">
        <v>0.08557188561066487</v>
      </c>
      <c r="J4" s="76"/>
      <c r="K4" s="75" t="s">
        <v>24</v>
      </c>
      <c r="L4" s="76">
        <v>0.09059904499198058</v>
      </c>
      <c r="M4" s="73"/>
    </row>
    <row r="5" spans="1:13" ht="15">
      <c r="A5" s="18"/>
      <c r="B5" s="75" t="s">
        <v>22</v>
      </c>
      <c r="C5" s="95">
        <v>0.19784664508279196</v>
      </c>
      <c r="D5" s="73"/>
      <c r="E5" s="75" t="s">
        <v>22</v>
      </c>
      <c r="F5" s="76">
        <v>0.005334476759249506</v>
      </c>
      <c r="G5" s="73"/>
      <c r="H5" s="75" t="s">
        <v>68</v>
      </c>
      <c r="I5" s="76">
        <v>0.008408173719259483</v>
      </c>
      <c r="J5" s="76"/>
      <c r="K5" s="75" t="s">
        <v>68</v>
      </c>
      <c r="L5" s="76">
        <v>0.008363555001780184</v>
      </c>
      <c r="M5" s="73"/>
    </row>
    <row r="6" spans="1:13" ht="15">
      <c r="A6" s="18"/>
      <c r="B6" s="75" t="s">
        <v>10</v>
      </c>
      <c r="C6" s="95">
        <v>0.05046870763484597</v>
      </c>
      <c r="D6" s="73"/>
      <c r="E6" s="75" t="s">
        <v>10</v>
      </c>
      <c r="F6" s="76">
        <v>0.0014926055828543834</v>
      </c>
      <c r="G6" s="73"/>
      <c r="H6" s="75" t="s">
        <v>22</v>
      </c>
      <c r="I6" s="76">
        <v>0.01010046198225447</v>
      </c>
      <c r="J6" s="76"/>
      <c r="K6" s="75" t="s">
        <v>22</v>
      </c>
      <c r="L6" s="76">
        <v>0.012888298472923174</v>
      </c>
      <c r="M6" s="73"/>
    </row>
    <row r="7" spans="1:13" ht="15">
      <c r="A7" s="18"/>
      <c r="B7" s="75" t="s">
        <v>23</v>
      </c>
      <c r="C7" s="76">
        <v>0.18817599203612445</v>
      </c>
      <c r="D7" s="73"/>
      <c r="E7" s="75" t="s">
        <v>23</v>
      </c>
      <c r="F7" s="76">
        <v>0.6569862654689552</v>
      </c>
      <c r="G7" s="73"/>
      <c r="H7" s="75" t="s">
        <v>10</v>
      </c>
      <c r="I7" s="91">
        <v>6.118307351439549E-05</v>
      </c>
      <c r="J7" s="76"/>
      <c r="K7" s="75" t="s">
        <v>10</v>
      </c>
      <c r="L7" s="76">
        <v>0.0008513221740528999</v>
      </c>
      <c r="M7" s="73"/>
    </row>
    <row r="8" spans="1:13" ht="15">
      <c r="A8" s="18"/>
      <c r="B8" s="75" t="s">
        <v>11</v>
      </c>
      <c r="C8" s="95">
        <v>0.08307801199471487</v>
      </c>
      <c r="D8" s="73"/>
      <c r="E8" s="75" t="s">
        <v>11</v>
      </c>
      <c r="F8" s="76">
        <v>0.08294725689058209</v>
      </c>
      <c r="G8" s="73"/>
      <c r="H8" s="75" t="s">
        <v>23</v>
      </c>
      <c r="I8" s="76">
        <v>0.3890924431805759</v>
      </c>
      <c r="J8" s="76"/>
      <c r="K8" s="75" t="s">
        <v>23</v>
      </c>
      <c r="L8" s="76">
        <v>0.39014536660187044</v>
      </c>
      <c r="M8" s="73"/>
    </row>
    <row r="9" spans="1:13" ht="15">
      <c r="A9" s="10"/>
      <c r="B9" s="75"/>
      <c r="C9" s="76"/>
      <c r="D9" s="77"/>
      <c r="E9" s="73" t="s">
        <v>70</v>
      </c>
      <c r="F9" s="76">
        <v>0.006857230784282536</v>
      </c>
      <c r="G9" s="73"/>
      <c r="H9" s="75" t="s">
        <v>11</v>
      </c>
      <c r="I9" s="76">
        <v>0.06514740007506742</v>
      </c>
      <c r="J9" s="76"/>
      <c r="K9" s="75" t="s">
        <v>11</v>
      </c>
      <c r="L9" s="76">
        <v>0.06569403561715637</v>
      </c>
      <c r="M9" s="73"/>
    </row>
    <row r="10" spans="1:13" ht="15">
      <c r="A10" s="10"/>
      <c r="D10" s="75"/>
      <c r="G10" s="73"/>
      <c r="H10" s="169" t="s">
        <v>55</v>
      </c>
      <c r="I10" s="76">
        <v>0</v>
      </c>
      <c r="J10" s="76"/>
      <c r="K10" s="169" t="s">
        <v>55</v>
      </c>
      <c r="L10" s="76">
        <v>0.07906314605349683</v>
      </c>
      <c r="M10" s="73"/>
    </row>
    <row r="11" spans="1:13" ht="15">
      <c r="A11" s="2"/>
      <c r="B11" s="75"/>
      <c r="C11" s="75"/>
      <c r="D11" s="75"/>
      <c r="G11" s="76"/>
      <c r="H11" s="169" t="s">
        <v>70</v>
      </c>
      <c r="I11" s="76">
        <v>0.0814500458418963</v>
      </c>
      <c r="J11" s="73"/>
      <c r="K11" s="169" t="s">
        <v>70</v>
      </c>
      <c r="L11" s="76">
        <v>0</v>
      </c>
      <c r="M11" s="73"/>
    </row>
    <row r="12" spans="1:13" ht="15">
      <c r="A12" s="2"/>
      <c r="B12" s="75"/>
      <c r="C12" s="75"/>
      <c r="D12" s="75"/>
      <c r="G12" s="76"/>
      <c r="M12" s="73"/>
    </row>
    <row r="13" spans="1:16" ht="15">
      <c r="A13" s="2"/>
      <c r="B13" s="78" t="s">
        <v>67</v>
      </c>
      <c r="C13" s="79">
        <f>SUM(C5:C8)</f>
        <v>0.5195693567484773</v>
      </c>
      <c r="D13" s="40"/>
      <c r="E13" s="78" t="s">
        <v>67</v>
      </c>
      <c r="F13" s="79">
        <f>SUM(F5:F9)</f>
        <v>0.7536178354859239</v>
      </c>
      <c r="G13" s="41"/>
      <c r="H13" s="78" t="s">
        <v>67</v>
      </c>
      <c r="I13" s="79">
        <f>SUM(I6:I11)</f>
        <v>0.5458515341533086</v>
      </c>
      <c r="J13" s="73"/>
      <c r="K13" s="78" t="s">
        <v>67</v>
      </c>
      <c r="L13" s="79">
        <f>SUM(L6:L11)</f>
        <v>0.5486421689194997</v>
      </c>
      <c r="M13" s="2"/>
      <c r="P13" s="2"/>
    </row>
    <row r="14" spans="1:16" ht="14.25" outlineLevel="1">
      <c r="A14" s="2"/>
      <c r="B14" s="40"/>
      <c r="C14" s="40"/>
      <c r="D14" s="11"/>
      <c r="E14" s="9"/>
      <c r="F14" s="9"/>
      <c r="G14" s="11"/>
      <c r="H14" s="9"/>
      <c r="I14" s="9"/>
      <c r="J14" s="11"/>
      <c r="K14" s="2"/>
      <c r="L14" s="2"/>
      <c r="M14" s="2"/>
      <c r="P14" s="2"/>
    </row>
    <row r="15" spans="1:16" ht="12.75" outlineLevel="1">
      <c r="A15" s="2"/>
      <c r="B15" s="9"/>
      <c r="C15" s="9"/>
      <c r="D15" s="9"/>
      <c r="E15" s="9"/>
      <c r="F15" s="9"/>
      <c r="G15" s="9"/>
      <c r="J15" s="9"/>
      <c r="M15" s="2"/>
      <c r="P15" s="2"/>
    </row>
    <row r="16" spans="2:3" ht="12.75" outlineLevel="1">
      <c r="B16" s="9"/>
      <c r="C16" s="9"/>
    </row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4.25" outlineLevel="1">
      <c r="O24" s="39"/>
    </row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3.5" outlineLevel="1" thickBot="1"/>
    <row r="68" spans="2:3" ht="16.5" thickBot="1">
      <c r="B68" s="302" t="s">
        <v>82</v>
      </c>
      <c r="C68" s="302"/>
    </row>
    <row r="69" spans="2:3" ht="15">
      <c r="B69" s="75" t="s">
        <v>20</v>
      </c>
      <c r="C69" s="76">
        <v>0.6502551238958438</v>
      </c>
    </row>
    <row r="70" spans="2:3" ht="15">
      <c r="B70" s="75" t="s">
        <v>21</v>
      </c>
      <c r="C70" s="76">
        <v>0.026020434389784818</v>
      </c>
    </row>
    <row r="71" spans="2:3" ht="15">
      <c r="B71" s="75" t="s">
        <v>24</v>
      </c>
      <c r="C71" s="76">
        <v>0.02457673479122214</v>
      </c>
    </row>
    <row r="72" spans="2:3" ht="15">
      <c r="B72" s="75" t="s">
        <v>68</v>
      </c>
      <c r="C72" s="76">
        <v>5.110650656680998E-05</v>
      </c>
    </row>
    <row r="73" spans="2:3" ht="15">
      <c r="B73" s="75" t="s">
        <v>22</v>
      </c>
      <c r="C73" s="91">
        <v>1.0641701061029442E-05</v>
      </c>
    </row>
    <row r="74" spans="2:3" ht="15">
      <c r="B74" s="75" t="s">
        <v>10</v>
      </c>
      <c r="C74" s="91">
        <v>2.3438144494082204E-05</v>
      </c>
    </row>
    <row r="75" spans="2:3" ht="15">
      <c r="B75" s="75" t="s">
        <v>23</v>
      </c>
      <c r="C75" s="76">
        <v>0.11379722941888852</v>
      </c>
    </row>
    <row r="76" spans="2:3" ht="15">
      <c r="B76" s="75" t="s">
        <v>11</v>
      </c>
      <c r="C76" s="76">
        <v>0.07071371466871325</v>
      </c>
    </row>
    <row r="77" spans="2:3" ht="15">
      <c r="B77" s="75" t="s">
        <v>122</v>
      </c>
      <c r="C77" s="76">
        <v>0.004584000986028931</v>
      </c>
    </row>
    <row r="78" spans="2:3" ht="15">
      <c r="B78" s="75" t="s">
        <v>55</v>
      </c>
      <c r="C78" s="76">
        <v>0.10901738672611233</v>
      </c>
    </row>
    <row r="79" spans="2:3" ht="15">
      <c r="B79" s="75" t="s">
        <v>66</v>
      </c>
      <c r="C79" s="76">
        <v>0.0008367440218827089</v>
      </c>
    </row>
    <row r="80" spans="2:3" ht="15">
      <c r="B80" s="75" t="s">
        <v>70</v>
      </c>
      <c r="C80" s="76">
        <v>0.0001134447494013151</v>
      </c>
    </row>
    <row r="81" spans="2:3" ht="15">
      <c r="B81" s="75"/>
      <c r="C81" s="76"/>
    </row>
    <row r="82" spans="2:3" ht="15">
      <c r="B82" s="78" t="s">
        <v>67</v>
      </c>
      <c r="C82" s="79">
        <f>SUM(C73:C80)</f>
        <v>0.2990966004165822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5">
    <mergeCell ref="K1:L1"/>
    <mergeCell ref="B68:C68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2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421875" style="106" customWidth="1"/>
    <col min="2" max="2" width="40.8515625" style="106" customWidth="1"/>
    <col min="3" max="3" width="35.7109375" style="106" customWidth="1"/>
    <col min="4" max="16384" width="9.140625" style="106" customWidth="1"/>
  </cols>
  <sheetData>
    <row r="1" spans="1:3" ht="36.75" customHeight="1" thickBot="1">
      <c r="A1" s="303" t="s">
        <v>140</v>
      </c>
      <c r="B1" s="303"/>
      <c r="C1" s="303"/>
    </row>
    <row r="2" spans="1:3" ht="20.25" customHeight="1" thickBot="1">
      <c r="A2" s="107" t="s">
        <v>26</v>
      </c>
      <c r="B2" s="108" t="s">
        <v>76</v>
      </c>
      <c r="C2" s="109" t="s">
        <v>77</v>
      </c>
    </row>
    <row r="3" spans="1:3" ht="16.5" customHeight="1">
      <c r="A3" s="110" t="s">
        <v>25</v>
      </c>
      <c r="B3" s="113">
        <v>21051161297.582195</v>
      </c>
      <c r="C3" s="112">
        <f aca="true" t="shared" si="0" ref="C3:C12">B3/$B$12</f>
        <v>0.41527893045857345</v>
      </c>
    </row>
    <row r="4" spans="1:3" ht="16.5" customHeight="1">
      <c r="A4" s="110" t="s">
        <v>55</v>
      </c>
      <c r="B4" s="111">
        <v>17300420383.440495</v>
      </c>
      <c r="C4" s="112">
        <f t="shared" si="0"/>
        <v>0.34128758844976587</v>
      </c>
    </row>
    <row r="5" spans="1:3" ht="16.5" customHeight="1">
      <c r="A5" s="110" t="s">
        <v>11</v>
      </c>
      <c r="B5" s="111">
        <v>11362019821.06208</v>
      </c>
      <c r="C5" s="112">
        <f t="shared" si="0"/>
        <v>0.22414000693071975</v>
      </c>
    </row>
    <row r="6" spans="1:3" ht="16.5" customHeight="1">
      <c r="A6" s="110" t="s">
        <v>122</v>
      </c>
      <c r="B6" s="111">
        <v>695116604.8</v>
      </c>
      <c r="C6" s="112">
        <f t="shared" si="0"/>
        <v>0.013712653478100204</v>
      </c>
    </row>
    <row r="7" spans="1:3" ht="16.5" customHeight="1">
      <c r="A7" s="110" t="s">
        <v>56</v>
      </c>
      <c r="B7" s="111">
        <v>126979433.69999999</v>
      </c>
      <c r="C7" s="112">
        <f t="shared" si="0"/>
        <v>0.0025049394031875947</v>
      </c>
    </row>
    <row r="8" spans="1:3" ht="16.5" customHeight="1">
      <c r="A8" s="110" t="s">
        <v>66</v>
      </c>
      <c r="B8" s="111">
        <v>126883625.32000001</v>
      </c>
      <c r="C8" s="112">
        <f t="shared" si="0"/>
        <v>0.0025030493791165743</v>
      </c>
    </row>
    <row r="9" spans="1:3" ht="16.5" customHeight="1">
      <c r="A9" s="110" t="s">
        <v>10</v>
      </c>
      <c r="B9" s="111">
        <v>11835046.91</v>
      </c>
      <c r="C9" s="271">
        <f t="shared" si="0"/>
        <v>0.0002334714723446793</v>
      </c>
    </row>
    <row r="10" spans="1:3" ht="16.5" customHeight="1">
      <c r="A10" s="110" t="s">
        <v>87</v>
      </c>
      <c r="B10" s="111">
        <v>8892096.11</v>
      </c>
      <c r="C10" s="271">
        <f t="shared" si="0"/>
        <v>0.0001754155084318204</v>
      </c>
    </row>
    <row r="11" spans="1:3" ht="16.5" customHeight="1">
      <c r="A11" s="110" t="s">
        <v>106</v>
      </c>
      <c r="B11" s="111">
        <v>8310633.4</v>
      </c>
      <c r="C11" s="271">
        <f t="shared" si="0"/>
        <v>0.00016394491975992245</v>
      </c>
    </row>
    <row r="12" spans="1:3" ht="16.5" customHeight="1" thickBot="1">
      <c r="A12" s="114" t="s">
        <v>9</v>
      </c>
      <c r="B12" s="115">
        <f>SUM(B3:B11)</f>
        <v>50691618942.324776</v>
      </c>
      <c r="C12" s="119">
        <f t="shared" si="0"/>
        <v>1</v>
      </c>
    </row>
    <row r="13" spans="1:3" ht="12.75">
      <c r="A13" s="304"/>
      <c r="B13" s="304"/>
      <c r="C13" s="304"/>
    </row>
    <row r="14" spans="1:3" s="105" customFormat="1" ht="36.75" customHeight="1" thickBot="1">
      <c r="A14" s="303" t="s">
        <v>141</v>
      </c>
      <c r="B14" s="303"/>
      <c r="C14" s="303"/>
    </row>
    <row r="15" spans="1:3" ht="18" customHeight="1" thickBot="1">
      <c r="A15" s="107" t="s">
        <v>26</v>
      </c>
      <c r="B15" s="108" t="s">
        <v>76</v>
      </c>
      <c r="C15" s="109" t="s">
        <v>77</v>
      </c>
    </row>
    <row r="16" spans="1:3" ht="17.25" customHeight="1">
      <c r="A16" s="116" t="s">
        <v>23</v>
      </c>
      <c r="B16" s="111">
        <v>3794981818.041999</v>
      </c>
      <c r="C16" s="117">
        <f aca="true" t="shared" si="1" ref="C16:C21">B16/$B$21</f>
        <v>0.7111107907914294</v>
      </c>
    </row>
    <row r="17" spans="1:3" ht="17.25" customHeight="1">
      <c r="A17" s="110" t="s">
        <v>55</v>
      </c>
      <c r="B17" s="111">
        <v>769054889.3699999</v>
      </c>
      <c r="C17" s="112">
        <f t="shared" si="1"/>
        <v>0.14410694352788161</v>
      </c>
    </row>
    <row r="18" spans="1:3" ht="17.25" customHeight="1">
      <c r="A18" s="110" t="s">
        <v>11</v>
      </c>
      <c r="B18" s="111">
        <v>639012255.5916998</v>
      </c>
      <c r="C18" s="112">
        <f t="shared" si="1"/>
        <v>0.11973931159271756</v>
      </c>
    </row>
    <row r="19" spans="1:3" ht="17.25" customHeight="1">
      <c r="A19" s="110" t="s">
        <v>22</v>
      </c>
      <c r="B19" s="111">
        <v>125365729.17999999</v>
      </c>
      <c r="C19" s="112">
        <f t="shared" si="1"/>
        <v>0.023491264804354157</v>
      </c>
    </row>
    <row r="20" spans="1:3" ht="17.25" customHeight="1">
      <c r="A20" s="110" t="s">
        <v>10</v>
      </c>
      <c r="B20" s="111">
        <v>8280893.35</v>
      </c>
      <c r="C20" s="112">
        <f t="shared" si="1"/>
        <v>0.0015516892836172263</v>
      </c>
    </row>
    <row r="21" spans="1:3" ht="17.25" customHeight="1" thickBot="1">
      <c r="A21" s="118" t="s">
        <v>9</v>
      </c>
      <c r="B21" s="115">
        <f>SUM(B16:B20)</f>
        <v>5336695585.533699</v>
      </c>
      <c r="C21" s="119">
        <f t="shared" si="1"/>
        <v>1</v>
      </c>
    </row>
  </sheetData>
  <sheetProtection/>
  <mergeCells count="3">
    <mergeCell ref="A14:C14"/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2013-09-03T13:57:04Z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