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735" windowWidth="11970" windowHeight="7680" tabRatio="844" activeTab="0"/>
  </bookViews>
  <sheets>
    <sheet name="Indexes" sheetId="1" r:id="rId1"/>
    <sheet name="AMC and CII" sheetId="2" r:id="rId2"/>
    <sheet name="Fund Dynamics" sheetId="3" r:id="rId3"/>
    <sheet name="Regional Distribution" sheetId="4" r:id="rId4"/>
    <sheet name="Assets and NAV" sheetId="5" r:id="rId5"/>
    <sheet name="Inflows-Outflows" sheetId="6" r:id="rId6"/>
    <sheet name="Investors" sheetId="7" r:id="rId7"/>
    <sheet name="Asset Structure_Fund Types" sheetId="8" r:id="rId8"/>
    <sheet name="Asset Structure_Securities Type" sheetId="9" r:id="rId9"/>
    <sheet name="Rates of Return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18_Лют_09" localSheetId="8">#REF!</definedName>
    <definedName name="_18_Лют_09" localSheetId="5">#REF!</definedName>
    <definedName name="_18_Лют_09">#REF!</definedName>
    <definedName name="_19_Лют_09" localSheetId="8">#REF!</definedName>
    <definedName name="_19_Лют_09" localSheetId="5">#REF!</definedName>
    <definedName name="_19_Лют_09">#REF!</definedName>
    <definedName name="_19_Лют_09_ВЧА" localSheetId="8">#REF!</definedName>
    <definedName name="_19_Лют_09_ВЧА" localSheetId="5">#REF!</definedName>
    <definedName name="_19_Лют_09_ВЧА">#REF!</definedName>
    <definedName name="_xlfn.BAHTTEXT" hidden="1">#NAME?</definedName>
    <definedName name="a11" localSheetId="1" hidden="1">{#N/A,#N/A,FALSE,"т02бд"}</definedName>
    <definedName name="a11" localSheetId="7" hidden="1">{#N/A,#N/A,FALSE,"т02бд"}</definedName>
    <definedName name="a11" localSheetId="8" hidden="1">{#N/A,#N/A,FALSE,"т02бд"}</definedName>
    <definedName name="a11" localSheetId="4" hidden="1">{#N/A,#N/A,FALSE,"т02бд"}</definedName>
    <definedName name="a11" localSheetId="2" hidden="1">{#N/A,#N/A,FALSE,"т02бд"}</definedName>
    <definedName name="a11" localSheetId="0" hidden="1">{#N/A,#N/A,FALSE,"т02бд"}</definedName>
    <definedName name="a11" localSheetId="5" hidden="1">{#N/A,#N/A,FALSE,"т02бд"}</definedName>
    <definedName name="a11" localSheetId="6" hidden="1">{#N/A,#N/A,FALSE,"т02бд"}</definedName>
    <definedName name="a11" localSheetId="9" hidden="1">{#N/A,#N/A,FALSE,"т02бд"}</definedName>
    <definedName name="a11" localSheetId="3" hidden="1">{#N/A,#N/A,FALSE,"т02бд"}</definedName>
    <definedName name="a11" hidden="1">{#N/A,#N/A,FALSE,"т02бд"}</definedName>
    <definedName name="BAZA">'[15]Мульт-ор М2, швидкість'!$E:$E</definedName>
    <definedName name="cevv">'[2]табл1'!#REF!</definedName>
    <definedName name="ic" localSheetId="1" hidden="1">{#N/A,#N/A,FALSE,"т02бд"}</definedName>
    <definedName name="ic" localSheetId="7" hidden="1">{#N/A,#N/A,FALSE,"т02бд"}</definedName>
    <definedName name="ic" localSheetId="8" hidden="1">{#N/A,#N/A,FALSE,"т02бд"}</definedName>
    <definedName name="ic" localSheetId="4" hidden="1">{#N/A,#N/A,FALSE,"т02бд"}</definedName>
    <definedName name="ic" localSheetId="2" hidden="1">{#N/A,#N/A,FALSE,"т02бд"}</definedName>
    <definedName name="ic" localSheetId="0" hidden="1">{#N/A,#N/A,FALSE,"т02бд"}</definedName>
    <definedName name="ic" localSheetId="5" hidden="1">{#N/A,#N/A,FALSE,"т02бд"}</definedName>
    <definedName name="ic" localSheetId="6" hidden="1">{#N/A,#N/A,FALSE,"т02бд"}</definedName>
    <definedName name="ic" localSheetId="9" hidden="1">{#N/A,#N/A,FALSE,"т02бд"}</definedName>
    <definedName name="ic" localSheetId="3" hidden="1">{#N/A,#N/A,FALSE,"т02бд"}</definedName>
    <definedName name="ic" hidden="1">{#N/A,#N/A,FALSE,"т02бд"}</definedName>
    <definedName name="ICC_2008" localSheetId="1" hidden="1">{#N/A,#N/A,FALSE,"т02бд"}</definedName>
    <definedName name="ICC_2008" localSheetId="7" hidden="1">{#N/A,#N/A,FALSE,"т02бд"}</definedName>
    <definedName name="ICC_2008" localSheetId="8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0" hidden="1">{#N/A,#N/A,FALSE,"т02бд"}</definedName>
    <definedName name="ICC_2008" localSheetId="5" hidden="1">{#N/A,#N/A,FALSE,"т02бд"}</definedName>
    <definedName name="ICC_2008" localSheetId="6" hidden="1">{#N/A,#N/A,FALSE,"т02бд"}</definedName>
    <definedName name="ICC_2008" localSheetId="9" hidden="1">{#N/A,#N/A,FALSE,"т02бд"}</definedName>
    <definedName name="ICC_2008" localSheetId="3" hidden="1">{#N/A,#N/A,FALSE,"т02бд"}</definedName>
    <definedName name="ICC_2008" hidden="1">{#N/A,#N/A,FALSE,"т02бд"}</definedName>
    <definedName name="q" localSheetId="1" hidden="1">{#N/A,#N/A,FALSE,"т02бд"}</definedName>
    <definedName name="q" localSheetId="7" hidden="1">{#N/A,#N/A,FALSE,"т02бд"}</definedName>
    <definedName name="q" localSheetId="8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0" hidden="1">{#N/A,#N/A,FALSE,"т02бд"}</definedName>
    <definedName name="q" localSheetId="5" hidden="1">{#N/A,#N/A,FALSE,"т02бд"}</definedName>
    <definedName name="q" localSheetId="6" hidden="1">{#N/A,#N/A,FALSE,"т02бд"}</definedName>
    <definedName name="q" localSheetId="9" hidden="1">{#N/A,#N/A,FALSE,"т02бд"}</definedName>
    <definedName name="q" localSheetId="3" hidden="1">{#N/A,#N/A,FALSE,"т02бд"}</definedName>
    <definedName name="q" hidden="1">{#N/A,#N/A,FALSE,"т02бд"}</definedName>
    <definedName name="t06" localSheetId="1" hidden="1">{#N/A,#N/A,FALSE,"т04"}</definedName>
    <definedName name="t06" localSheetId="7" hidden="1">{#N/A,#N/A,FALSE,"т04"}</definedName>
    <definedName name="t06" localSheetId="8" hidden="1">{#N/A,#N/A,FALSE,"т04"}</definedName>
    <definedName name="t06" localSheetId="4" hidden="1">{#N/A,#N/A,FALSE,"т04"}</definedName>
    <definedName name="t06" localSheetId="2" hidden="1">{#N/A,#N/A,FALSE,"т04"}</definedName>
    <definedName name="t06" localSheetId="0" hidden="1">{#N/A,#N/A,FALSE,"т04"}</definedName>
    <definedName name="t06" localSheetId="5" hidden="1">{#N/A,#N/A,FALSE,"т04"}</definedName>
    <definedName name="t06" localSheetId="6" hidden="1">{#N/A,#N/A,FALSE,"т04"}</definedName>
    <definedName name="t06" localSheetId="9" hidden="1">{#N/A,#N/A,FALSE,"т04"}</definedName>
    <definedName name="t06" localSheetId="3" hidden="1">{#N/A,#N/A,FALSE,"т04"}</definedName>
    <definedName name="t06" hidden="1">{#N/A,#N/A,FALSE,"т04"}</definedName>
    <definedName name="tt" localSheetId="1" hidden="1">{#N/A,#N/A,FALSE,"т02бд"}</definedName>
    <definedName name="tt" localSheetId="7" hidden="1">{#N/A,#N/A,FALSE,"т02бд"}</definedName>
    <definedName name="tt" localSheetId="8" hidden="1">{#N/A,#N/A,FALSE,"т02бд"}</definedName>
    <definedName name="tt" localSheetId="4" hidden="1">{#N/A,#N/A,FALSE,"т02бд"}</definedName>
    <definedName name="tt" localSheetId="2" hidden="1">{#N/A,#N/A,FALSE,"т02бд"}</definedName>
    <definedName name="tt" localSheetId="0" hidden="1">{#N/A,#N/A,FALSE,"т02бд"}</definedName>
    <definedName name="tt" localSheetId="5" hidden="1">{#N/A,#N/A,FALSE,"т02бд"}</definedName>
    <definedName name="tt" localSheetId="6" hidden="1">{#N/A,#N/A,FALSE,"т02бд"}</definedName>
    <definedName name="tt" localSheetId="9" hidden="1">{#N/A,#N/A,FALSE,"т02бд"}</definedName>
    <definedName name="tt" localSheetId="3" hidden="1">{#N/A,#N/A,FALSE,"т02бд"}</definedName>
    <definedName name="tt" hidden="1">{#N/A,#N/A,FALSE,"т02бд"}</definedName>
    <definedName name="V">'[16]146024'!$A$1:$K$1</definedName>
    <definedName name="wrn.04." localSheetId="1" hidden="1">{#N/A,#N/A,FALSE,"т02бд"}</definedName>
    <definedName name="wrn.04." localSheetId="7" hidden="1">{#N/A,#N/A,FALSE,"т02бд"}</definedName>
    <definedName name="wrn.04." localSheetId="8" hidden="1">{#N/A,#N/A,FALSE,"т02бд"}</definedName>
    <definedName name="wrn.04." localSheetId="4" hidden="1">{#N/A,#N/A,FALSE,"т02бд"}</definedName>
    <definedName name="wrn.04." localSheetId="2" hidden="1">{#N/A,#N/A,FALSE,"т02бд"}</definedName>
    <definedName name="wrn.04." localSheetId="0" hidden="1">{#N/A,#N/A,FALSE,"т02бд"}</definedName>
    <definedName name="wrn.04." localSheetId="5" hidden="1">{#N/A,#N/A,FALSE,"т02бд"}</definedName>
    <definedName name="wrn.04." localSheetId="6" hidden="1">{#N/A,#N/A,FALSE,"т02бд"}</definedName>
    <definedName name="wrn.04." localSheetId="9" hidden="1">{#N/A,#N/A,FALSE,"т02бд"}</definedName>
    <definedName name="wrn.04." localSheetId="3" hidden="1">{#N/A,#N/A,FALSE,"т02бд"}</definedName>
    <definedName name="wrn.04." hidden="1">{#N/A,#N/A,FALSE,"т02бд"}</definedName>
    <definedName name="wrn.д02." localSheetId="1" hidden="1">{#N/A,#N/A,FALSE,"т02бд"}</definedName>
    <definedName name="wrn.д02." localSheetId="7" hidden="1">{#N/A,#N/A,FALSE,"т02бд"}</definedName>
    <definedName name="wrn.д02." localSheetId="8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0" hidden="1">{#N/A,#N/A,FALSE,"т02бд"}</definedName>
    <definedName name="wrn.д02." localSheetId="5" hidden="1">{#N/A,#N/A,FALSE,"т02бд"}</definedName>
    <definedName name="wrn.д02." localSheetId="6" hidden="1">{#N/A,#N/A,FALSE,"т02бд"}</definedName>
    <definedName name="wrn.д02." localSheetId="9" hidden="1">{#N/A,#N/A,FALSE,"т02бд"}</definedName>
    <definedName name="wrn.д02." localSheetId="3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7" hidden="1">{#N/A,#N/A,FALSE,"т17-1банки (2)"}</definedName>
    <definedName name="wrn.т171банки." localSheetId="8" hidden="1">{#N/A,#N/A,FALSE,"т17-1банки (2)"}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0" hidden="1">{#N/A,#N/A,FALSE,"т17-1банки (2)"}</definedName>
    <definedName name="wrn.т171банки." localSheetId="5" hidden="1">{#N/A,#N/A,FALSE,"т17-1банки (2)"}</definedName>
    <definedName name="wrn.т171банки." localSheetId="6" hidden="1">{#N/A,#N/A,FALSE,"т17-1банки (2)"}</definedName>
    <definedName name="wrn.т171банки." localSheetId="9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ГЦ" localSheetId="1" hidden="1">{#N/A,#N/A,FALSE,"т02бд"}</definedName>
    <definedName name="ГЦ" localSheetId="7" hidden="1">{#N/A,#N/A,FALSE,"т02бд"}</definedName>
    <definedName name="ГЦ" localSheetId="8" hidden="1">{#N/A,#N/A,FALSE,"т02бд"}</definedName>
    <definedName name="ГЦ" localSheetId="4" hidden="1">{#N/A,#N/A,FALSE,"т02бд"}</definedName>
    <definedName name="ГЦ" localSheetId="2" hidden="1">{#N/A,#N/A,FALSE,"т02бд"}</definedName>
    <definedName name="ГЦ" localSheetId="0" hidden="1">{#N/A,#N/A,FALSE,"т02бд"}</definedName>
    <definedName name="ГЦ" localSheetId="5" hidden="1">{#N/A,#N/A,FALSE,"т02бд"}</definedName>
    <definedName name="ГЦ" localSheetId="6" hidden="1">{#N/A,#N/A,FALSE,"т02бд"}</definedName>
    <definedName name="ГЦ" localSheetId="9" hidden="1">{#N/A,#N/A,FALSE,"т02бд"}</definedName>
    <definedName name="ГЦ" localSheetId="3" hidden="1">{#N/A,#N/A,FALSE,"т02бд"}</definedName>
    <definedName name="ГЦ" hidden="1">{#N/A,#N/A,FALSE,"т02бд"}</definedName>
    <definedName name="д17.1">'[13]д17-1'!$A$1:$H$1</definedName>
    <definedName name="ее" localSheetId="1" hidden="1">{#N/A,#N/A,FALSE,"т02бд"}</definedName>
    <definedName name="ее" localSheetId="7" hidden="1">{#N/A,#N/A,FALSE,"т02бд"}</definedName>
    <definedName name="ее" localSheetId="8" hidden="1">{#N/A,#N/A,FALSE,"т02бд"}</definedName>
    <definedName name="ее" localSheetId="4" hidden="1">{#N/A,#N/A,FALSE,"т02бд"}</definedName>
    <definedName name="ее" localSheetId="2" hidden="1">{#N/A,#N/A,FALSE,"т02бд"}</definedName>
    <definedName name="ее" localSheetId="0" hidden="1">{#N/A,#N/A,FALSE,"т02бд"}</definedName>
    <definedName name="ее" localSheetId="5" hidden="1">{#N/A,#N/A,FALSE,"т02бд"}</definedName>
    <definedName name="ее" localSheetId="6" hidden="1">{#N/A,#N/A,FALSE,"т02бд"}</definedName>
    <definedName name="ее" localSheetId="9" hidden="1">{#N/A,#N/A,FALSE,"т02бд"}</definedName>
    <definedName name="ее" localSheetId="3" hidden="1">{#N/A,#N/A,FALSE,"т02бд"}</definedName>
    <definedName name="ее" hidden="1">{#N/A,#N/A,FALSE,"т02бд"}</definedName>
    <definedName name="збз1998">#REF!</definedName>
    <definedName name="ии" localSheetId="1" hidden="1">{#N/A,#N/A,FALSE,"т02бд"}</definedName>
    <definedName name="ии" localSheetId="7" hidden="1">{#N/A,#N/A,FALSE,"т02бд"}</definedName>
    <definedName name="ии" localSheetId="8" hidden="1">{#N/A,#N/A,FALSE,"т02бд"}</definedName>
    <definedName name="ии" localSheetId="4" hidden="1">{#N/A,#N/A,FALSE,"т02бд"}</definedName>
    <definedName name="ии" localSheetId="2" hidden="1">{#N/A,#N/A,FALSE,"т02бд"}</definedName>
    <definedName name="ии" localSheetId="0" hidden="1">{#N/A,#N/A,FALSE,"т02бд"}</definedName>
    <definedName name="ии" localSheetId="5" hidden="1">{#N/A,#N/A,FALSE,"т02бд"}</definedName>
    <definedName name="ии" localSheetId="6" hidden="1">{#N/A,#N/A,FALSE,"т02бд"}</definedName>
    <definedName name="ии" localSheetId="9" hidden="1">{#N/A,#N/A,FALSE,"т02бд"}</definedName>
    <definedName name="ии" localSheetId="3" hidden="1">{#N/A,#N/A,FALSE,"т02бд"}</definedName>
    <definedName name="ии" hidden="1">{#N/A,#N/A,FALSE,"т02бд"}</definedName>
    <definedName name="іі" localSheetId="1" hidden="1">{#N/A,#N/A,FALSE,"т02бд"}</definedName>
    <definedName name="іі" localSheetId="7" hidden="1">{#N/A,#N/A,FALSE,"т02бд"}</definedName>
    <definedName name="іі" localSheetId="8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0" hidden="1">{#N/A,#N/A,FALSE,"т02бд"}</definedName>
    <definedName name="іі" localSheetId="5" hidden="1">{#N/A,#N/A,FALSE,"т02бд"}</definedName>
    <definedName name="іі" localSheetId="6" hidden="1">{#N/A,#N/A,FALSE,"т02бд"}</definedName>
    <definedName name="іі" localSheetId="9" hidden="1">{#N/A,#N/A,FALSE,"т02бд"}</definedName>
    <definedName name="іі" localSheetId="3" hidden="1">{#N/A,#N/A,FALSE,"т02бд"}</definedName>
    <definedName name="іі" hidden="1">{#N/A,#N/A,FALSE,"т02бд"}</definedName>
    <definedName name="квітень" localSheetId="1" hidden="1">{#N/A,#N/A,FALSE,"т17-1банки (2)"}</definedName>
    <definedName name="квітень" localSheetId="7" hidden="1">{#N/A,#N/A,FALSE,"т17-1банки (2)"}</definedName>
    <definedName name="квітень" localSheetId="8" hidden="1">{#N/A,#N/A,FALSE,"т17-1банки (2)"}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0" hidden="1">{#N/A,#N/A,FALSE,"т17-1банки (2)"}</definedName>
    <definedName name="квітень" localSheetId="5" hidden="1">{#N/A,#N/A,FALSE,"т17-1банки (2)"}</definedName>
    <definedName name="квітень" localSheetId="6" hidden="1">{#N/A,#N/A,FALSE,"т17-1банки (2)"}</definedName>
    <definedName name="квітень" localSheetId="9" hidden="1">{#N/A,#N/A,FALSE,"т17-1банки (2)"}</definedName>
    <definedName name="квітень" localSheetId="3" hidden="1">{#N/A,#N/A,FALSE,"т17-1банки (2)"}</definedName>
    <definedName name="квітень" hidden="1">{#N/A,#N/A,FALSE,"т17-1банки (2)"}</definedName>
    <definedName name="ке" localSheetId="1" hidden="1">{#N/A,#N/A,FALSE,"т17-1банки (2)"}</definedName>
    <definedName name="ке" localSheetId="7" hidden="1">{#N/A,#N/A,FALSE,"т17-1банки (2)"}</definedName>
    <definedName name="ке" localSheetId="8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0" hidden="1">{#N/A,#N/A,FALSE,"т17-1банки (2)"}</definedName>
    <definedName name="ке" localSheetId="5" hidden="1">{#N/A,#N/A,FALSE,"т17-1банки (2)"}</definedName>
    <definedName name="ке" localSheetId="6" hidden="1">{#N/A,#N/A,FALSE,"т17-1банки (2)"}</definedName>
    <definedName name="ке" localSheetId="9" hidden="1">{#N/A,#N/A,FALSE,"т17-1банки (2)"}</definedName>
    <definedName name="ке" localSheetId="3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1" hidden="1">{#N/A,#N/A,FALSE,"т02бд"}</definedName>
    <definedName name="нн" localSheetId="7" hidden="1">{#N/A,#N/A,FALSE,"т02бд"}</definedName>
    <definedName name="нн" localSheetId="8" hidden="1">{#N/A,#N/A,FALSE,"т02бд"}</definedName>
    <definedName name="нн" localSheetId="4" hidden="1">{#N/A,#N/A,FALSE,"т02бд"}</definedName>
    <definedName name="нн" localSheetId="2" hidden="1">{#N/A,#N/A,FALSE,"т02бд"}</definedName>
    <definedName name="нн" localSheetId="0" hidden="1">{#N/A,#N/A,FALSE,"т02бд"}</definedName>
    <definedName name="нн" localSheetId="5" hidden="1">{#N/A,#N/A,FALSE,"т02бд"}</definedName>
    <definedName name="нн" localSheetId="6" hidden="1">{#N/A,#N/A,FALSE,"т02бд"}</definedName>
    <definedName name="нн" localSheetId="9" hidden="1">{#N/A,#N/A,FALSE,"т02бд"}</definedName>
    <definedName name="нн" localSheetId="3" hidden="1">{#N/A,#N/A,FALSE,"т02бд"}</definedName>
    <definedName name="нн" hidden="1">{#N/A,#N/A,FALSE,"т02бд"}</definedName>
    <definedName name="Список">'[16]146024'!$A$8:$A$88</definedName>
    <definedName name="стельм." localSheetId="1" hidden="1">{#N/A,#N/A,FALSE,"т17-1банки (2)"}</definedName>
    <definedName name="стельм." localSheetId="7" hidden="1">{#N/A,#N/A,FALSE,"т17-1банки (2)"}</definedName>
    <definedName name="стельм." localSheetId="8" hidden="1">{#N/A,#N/A,FALSE,"т17-1банки (2)"}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0" hidden="1">{#N/A,#N/A,FALSE,"т17-1банки (2)"}</definedName>
    <definedName name="стельм." localSheetId="5" hidden="1">{#N/A,#N/A,FALSE,"т17-1банки (2)"}</definedName>
    <definedName name="стельм." localSheetId="6" hidden="1">{#N/A,#N/A,FALSE,"т17-1банки (2)"}</definedName>
    <definedName name="стельм." localSheetId="9" hidden="1">{#N/A,#N/A,FALSE,"т17-1банки (2)"}</definedName>
    <definedName name="стельм." localSheetId="3" hidden="1">{#N/A,#N/A,FALSE,"т17-1банки (2)"}</definedName>
    <definedName name="стельм." hidden="1">{#N/A,#N/A,FALSE,"т17-1банки (2)"}</definedName>
    <definedName name="т01">#REF!</definedName>
    <definedName name="т05" localSheetId="1" hidden="1">{#N/A,#N/A,FALSE,"т04"}</definedName>
    <definedName name="т05" localSheetId="7" hidden="1">{#N/A,#N/A,FALSE,"т04"}</definedName>
    <definedName name="т05" localSheetId="8" hidden="1">{#N/A,#N/A,FALSE,"т04"}</definedName>
    <definedName name="т05" localSheetId="4" hidden="1">{#N/A,#N/A,FALSE,"т04"}</definedName>
    <definedName name="т05" localSheetId="2" hidden="1">{#N/A,#N/A,FALSE,"т04"}</definedName>
    <definedName name="т05" localSheetId="0" hidden="1">{#N/A,#N/A,FALSE,"т04"}</definedName>
    <definedName name="т05" localSheetId="5" hidden="1">{#N/A,#N/A,FALSE,"т04"}</definedName>
    <definedName name="т05" localSheetId="6" hidden="1">{#N/A,#N/A,FALSE,"т04"}</definedName>
    <definedName name="т05" localSheetId="9" hidden="1">{#N/A,#N/A,FALSE,"т04"}</definedName>
    <definedName name="т05" localSheetId="3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8" hidden="1">{#N/A,#N/A,FALSE,"т02бд"}</definedName>
    <definedName name="ц" localSheetId="4" hidden="1">{#N/A,#N/A,FALSE,"т02бд"}</definedName>
    <definedName name="ц" localSheetId="2" hidden="1">{#N/A,#N/A,FALSE,"т02бд"}</definedName>
    <definedName name="ц" localSheetId="5" hidden="1">{#N/A,#N/A,FALSE,"т02бд"}</definedName>
    <definedName name="ц" localSheetId="9" hidden="1">{#N/A,#N/A,FALSE,"т02бд"}</definedName>
    <definedName name="ц" hidden="1">{#N/A,#N/A,FALSE,"т02бд"}</definedName>
    <definedName name="цеу" localSheetId="1" hidden="1">{#N/A,#N/A,FALSE,"т02бд"}</definedName>
    <definedName name="цеу" localSheetId="7" hidden="1">{#N/A,#N/A,FALSE,"т02бд"}</definedName>
    <definedName name="цеу" localSheetId="8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0" hidden="1">{#N/A,#N/A,FALSE,"т02бд"}</definedName>
    <definedName name="цеу" localSheetId="5" hidden="1">{#N/A,#N/A,FALSE,"т02бд"}</definedName>
    <definedName name="цеу" localSheetId="6" hidden="1">{#N/A,#N/A,FALSE,"т02бд"}</definedName>
    <definedName name="цеу" localSheetId="9" hidden="1">{#N/A,#N/A,FALSE,"т02бд"}</definedName>
    <definedName name="цеу" localSheetId="3" hidden="1">{#N/A,#N/A,FALSE,"т02бд"}</definedName>
    <definedName name="цеу" hidden="1">{#N/A,#N/A,FALSE,"т02бд"}</definedName>
    <definedName name="черв" localSheetId="1" hidden="1">{#N/A,#N/A,FALSE,"т02бд"}</definedName>
    <definedName name="черв" localSheetId="7" hidden="1">{#N/A,#N/A,FALSE,"т02бд"}</definedName>
    <definedName name="черв" localSheetId="8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0" hidden="1">{#N/A,#N/A,FALSE,"т02бд"}</definedName>
    <definedName name="черв" localSheetId="5" hidden="1">{#N/A,#N/A,FALSE,"т02бд"}</definedName>
    <definedName name="черв" localSheetId="6" hidden="1">{#N/A,#N/A,FALSE,"т02бд"}</definedName>
    <definedName name="черв" localSheetId="9" hidden="1">{#N/A,#N/A,FALSE,"т02бд"}</definedName>
    <definedName name="черв" localSheetId="3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<sst xmlns="http://schemas.openxmlformats.org/spreadsheetml/2006/main" count="341" uniqueCount="161">
  <si>
    <t xml:space="preserve"> </t>
  </si>
  <si>
    <t>І*</t>
  </si>
  <si>
    <t>http://www.bloomberg.com/markets/stocks/world-indexes/</t>
  </si>
  <si>
    <t>http://www.uaib.com.ua/rankings_/byclass.html</t>
  </si>
  <si>
    <t>31.03.2013</t>
  </si>
  <si>
    <t>30.09.2013</t>
  </si>
  <si>
    <t>31.12.2013</t>
  </si>
  <si>
    <t>31.03.2014</t>
  </si>
  <si>
    <t>* Funds that filed reports.</t>
  </si>
  <si>
    <t>** Funds that hold equities, bonds and moneys in their portfolios.</t>
  </si>
  <si>
    <t>*As of 28.12.2012</t>
  </si>
  <si>
    <t>Indexes</t>
  </si>
  <si>
    <t>Q4 2013 change</t>
  </si>
  <si>
    <t>Q1 2014 change</t>
  </si>
  <si>
    <t>PFTS (Ukraine)</t>
  </si>
  <si>
    <r>
      <t>UX</t>
    </r>
    <r>
      <rPr>
        <sz val="10"/>
        <color indexed="8"/>
        <rFont val="Arial"/>
        <family val="2"/>
      </rPr>
      <t xml:space="preserve"> (Ukraine)</t>
    </r>
  </si>
  <si>
    <t>CAC 40 (France)</t>
  </si>
  <si>
    <t>WSE WIG 20 (Poland)</t>
  </si>
  <si>
    <t>S&amp;P 500 (USA)</t>
  </si>
  <si>
    <t>DAX (Germany)</t>
  </si>
  <si>
    <t>DJIA (USA)</t>
  </si>
  <si>
    <t>FTSE 100  (Great Britain)</t>
  </si>
  <si>
    <t>SHANGHAI SE COMPOSITE (China)</t>
  </si>
  <si>
    <t>HANG SENG (Hong Kong)</t>
  </si>
  <si>
    <t>MICEX (Russia)</t>
  </si>
  <si>
    <t>NIKKEI 225 (Japan)</t>
  </si>
  <si>
    <t>RTS (Russia)</t>
  </si>
  <si>
    <t>Number of AMC</t>
  </si>
  <si>
    <t xml:space="preserve">Number of CII per one AMC </t>
  </si>
  <si>
    <t>Number of CII that reached compliance with the standards, by fund type and legal form</t>
  </si>
  <si>
    <t>UIF</t>
  </si>
  <si>
    <t>CIF</t>
  </si>
  <si>
    <t>Total</t>
  </si>
  <si>
    <t>O*</t>
  </si>
  <si>
    <t>CD*</t>
  </si>
  <si>
    <t>CNN*</t>
  </si>
  <si>
    <t>CV*</t>
  </si>
  <si>
    <t>*UIF -unit investment funds, CIF - corporate; O – open-ended, І – interval, CD – closed-end diversified, CNN - closed-end non-diversified non-venture, CV - closed-end venture</t>
  </si>
  <si>
    <t>Number of diversified CII with public issue, by fund class*</t>
  </si>
  <si>
    <t>For further information on fund classes visit:</t>
  </si>
  <si>
    <t>Equity funds</t>
  </si>
  <si>
    <t>Bond funds</t>
  </si>
  <si>
    <t>Money market funds</t>
  </si>
  <si>
    <t>Other funds</t>
  </si>
  <si>
    <t>Open-Ended</t>
  </si>
  <si>
    <t>Interval</t>
  </si>
  <si>
    <t>Venture</t>
  </si>
  <si>
    <t>Closed-End (venture excluded)</t>
  </si>
  <si>
    <t>Q1  2014 change</t>
  </si>
  <si>
    <t>Region</t>
  </si>
  <si>
    <t>Share by AMC Number</t>
  </si>
  <si>
    <t>Share by CII Number</t>
  </si>
  <si>
    <t>Share by CII AuM</t>
  </si>
  <si>
    <t>Kyiv and Kyiv Region</t>
  </si>
  <si>
    <t>Dnipropetrovsk Region</t>
  </si>
  <si>
    <t>Kharkiv Region</t>
  </si>
  <si>
    <t>Donetsk Region</t>
  </si>
  <si>
    <t>Odessa Region</t>
  </si>
  <si>
    <t xml:space="preserve">Other Regions </t>
  </si>
  <si>
    <t>Zaporizhya Region</t>
  </si>
  <si>
    <t xml:space="preserve">As of 31.03.2014 </t>
  </si>
  <si>
    <t>UAH M</t>
  </si>
  <si>
    <t>Funds</t>
  </si>
  <si>
    <t>Open-ended</t>
  </si>
  <si>
    <t>Closed-end (venture excluded)</t>
  </si>
  <si>
    <t>All funds (venture excluded)</t>
  </si>
  <si>
    <t>Venture funds</t>
  </si>
  <si>
    <t>All funds (venture included)</t>
  </si>
  <si>
    <t>Q1 2043 change</t>
  </si>
  <si>
    <t>CII NAV</t>
  </si>
  <si>
    <t>All Funds (Venture excluded)</t>
  </si>
  <si>
    <t>Month</t>
  </si>
  <si>
    <t>March '13</t>
  </si>
  <si>
    <t>April '13</t>
  </si>
  <si>
    <t>May  '13</t>
  </si>
  <si>
    <t>June '13</t>
  </si>
  <si>
    <t>July  '13</t>
  </si>
  <si>
    <t>August '13</t>
  </si>
  <si>
    <t>September '13</t>
  </si>
  <si>
    <t>October '13</t>
  </si>
  <si>
    <t>November  '13</t>
  </si>
  <si>
    <t>December  '13</t>
  </si>
  <si>
    <t>January '14</t>
  </si>
  <si>
    <t>February '14</t>
  </si>
  <si>
    <t>March '14</t>
  </si>
  <si>
    <t>Q1 2013</t>
  </si>
  <si>
    <t>Q2 2013</t>
  </si>
  <si>
    <t>Q3 2013</t>
  </si>
  <si>
    <t>Q4 2013</t>
  </si>
  <si>
    <t>Q1 2014</t>
  </si>
  <si>
    <t>Legal entities</t>
  </si>
  <si>
    <t>Natural persons</t>
  </si>
  <si>
    <t>Closed-end non-venture</t>
  </si>
  <si>
    <t>All funds (non-venture)</t>
  </si>
  <si>
    <t xml:space="preserve">Venture funds </t>
  </si>
  <si>
    <t>residents</t>
  </si>
  <si>
    <t>non-residents</t>
  </si>
  <si>
    <t>Open-ended CII</t>
  </si>
  <si>
    <t>Other assets</t>
  </si>
  <si>
    <t>Moneys and bank deposits</t>
  </si>
  <si>
    <t>Bank metals</t>
  </si>
  <si>
    <t>OVDP (State bonds)</t>
  </si>
  <si>
    <t>Municipal bonds</t>
  </si>
  <si>
    <t>Equities</t>
  </si>
  <si>
    <t>Corporate bonds</t>
  </si>
  <si>
    <t>Securities</t>
  </si>
  <si>
    <t xml:space="preserve">as of 31.03.2014 </t>
  </si>
  <si>
    <t xml:space="preserve">OVDP </t>
  </si>
  <si>
    <t>Other securities</t>
  </si>
  <si>
    <t>Interval CII</t>
  </si>
  <si>
    <t>Closed-end (non-venture) CII</t>
  </si>
  <si>
    <t xml:space="preserve">All CII (excluding venture) </t>
  </si>
  <si>
    <t>Real estate</t>
  </si>
  <si>
    <t>Savings certificates</t>
  </si>
  <si>
    <t>Promissory notes</t>
  </si>
  <si>
    <t>Venture CII</t>
  </si>
  <si>
    <t xml:space="preserve">Mortgage </t>
  </si>
  <si>
    <t>Security Type</t>
  </si>
  <si>
    <t>All CII</t>
  </si>
  <si>
    <t>Diversified CII</t>
  </si>
  <si>
    <t>Treasury bills</t>
  </si>
  <si>
    <t>All Funds (venture included)</t>
  </si>
  <si>
    <t>Derivatives</t>
  </si>
  <si>
    <t>Rates of Return*</t>
  </si>
  <si>
    <t>no data</t>
  </si>
  <si>
    <t>EUR deposits</t>
  </si>
  <si>
    <t>"Gold" deposit (at official rate of gold)</t>
  </si>
  <si>
    <t>USD deposits</t>
  </si>
  <si>
    <t>PFTS Index</t>
  </si>
  <si>
    <t>UX Index</t>
  </si>
  <si>
    <t>UAH deposits</t>
  </si>
  <si>
    <t>Inflation rate (consumer price index)</t>
  </si>
  <si>
    <t>Real estate in Kyiv</t>
  </si>
  <si>
    <t>* CII rates of return are calculated based on the reported quarterly data</t>
  </si>
  <si>
    <t>Mixed funds</t>
  </si>
  <si>
    <t>Moneys Market Fund</t>
  </si>
  <si>
    <t>Annual change</t>
  </si>
  <si>
    <t>*** The number as of 31.03.2013 is recalculated taking into account the extraction of the money market funds class.</t>
  </si>
  <si>
    <t>CII AuM</t>
  </si>
  <si>
    <t>Net monthly inflow/ outflow for the period (lhs)</t>
  </si>
  <si>
    <t>Annual</t>
  </si>
  <si>
    <t>* For quarterly data - average based on monthly data.</t>
  </si>
  <si>
    <t>CII NAV Breakdown by Investor Categories as of 31.03.2014, % of NAV</t>
  </si>
  <si>
    <t>Mortgage securities</t>
  </si>
  <si>
    <t>Aggregate value of the security in CII portfolios, UAH</t>
  </si>
  <si>
    <t>Share in the aggregate CII securities portfolio</t>
  </si>
  <si>
    <t>1-year change</t>
  </si>
  <si>
    <t>CII Assets Breakdown (excluding Venture Funds)</t>
  </si>
  <si>
    <t>CII NAV Breakdown (excluding Venture Funds)</t>
  </si>
  <si>
    <t xml:space="preserve">CII AuM Breakdown </t>
  </si>
  <si>
    <t xml:space="preserve">CII NAV Breakdown </t>
  </si>
  <si>
    <t>Monthly Net Inflow/Outflow of Capital in Open-Ended CII (based on daily data)</t>
  </si>
  <si>
    <t>Quarterly Net Inflow/Outflow of Capital in Open-Ended CII, UAH thsd</t>
  </si>
  <si>
    <t>* Excluding CII bearer securities in circulation.</t>
  </si>
  <si>
    <t>CII aggregate securities portfolio breakdown, by the types of instruments, as of 31.03.2014</t>
  </si>
  <si>
    <t>CII (excluding Venture Funds)</t>
  </si>
  <si>
    <t>1-year</t>
  </si>
  <si>
    <t>n/a</t>
  </si>
  <si>
    <t>-</t>
  </si>
  <si>
    <t>Number of funds on which data for the period are available (rhs)</t>
  </si>
  <si>
    <t>State bonds (OVDP)</t>
  </si>
</sst>
</file>

<file path=xl/styles.xml><?xml version="1.0" encoding="utf-8"?>
<styleSheet xmlns="http://schemas.openxmlformats.org/spreadsheetml/2006/main">
  <numFmts count="4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"/>
    <numFmt numFmtId="178" formatCode="#,##0.00&quot; грн.&quot;;\-#,##0.00&quot; грн.&quot;"/>
    <numFmt numFmtId="179" formatCode="dd\.mm\.yyyy;@"/>
    <numFmt numFmtId="180" formatCode="&quot;$&quot;#,##0_);[Red]\(&quot;$&quot;#,##0\)"/>
    <numFmt numFmtId="181" formatCode="0.000%"/>
    <numFmt numFmtId="182" formatCode="0.000"/>
    <numFmt numFmtId="183" formatCode="#,##0.0"/>
    <numFmt numFmtId="184" formatCode="dd/mm/yy;@"/>
    <numFmt numFmtId="185" formatCode="m/d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mmm/yyyy"/>
    <numFmt numFmtId="192" formatCode="0.0000%"/>
    <numFmt numFmtId="193" formatCode="0.00000%"/>
    <numFmt numFmtId="194" formatCode="0.000000000000000%"/>
    <numFmt numFmtId="195" formatCode="0.00000000000000%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"/>
    <numFmt numFmtId="202" formatCode="#,##0.0000"/>
    <numFmt numFmtId="203" formatCode="dd/mm/yyyy;@"/>
  </numFmts>
  <fonts count="10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.1"/>
      <color indexed="63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sz val="9.25"/>
      <color indexed="8"/>
      <name val="Arial Cyr"/>
      <family val="0"/>
    </font>
    <font>
      <sz val="12"/>
      <color indexed="8"/>
      <name val="Arial Cyr"/>
      <family val="0"/>
    </font>
    <font>
      <sz val="14.25"/>
      <color indexed="8"/>
      <name val="Arial Cyr"/>
      <family val="0"/>
    </font>
    <font>
      <sz val="14"/>
      <color indexed="8"/>
      <name val="Arial Cyr"/>
      <family val="0"/>
    </font>
    <font>
      <sz val="3"/>
      <color indexed="8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b/>
      <sz val="1.5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2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color indexed="20"/>
      <name val="Arial Cyr"/>
      <family val="0"/>
    </font>
    <font>
      <b/>
      <sz val="11"/>
      <color indexed="63"/>
      <name val="Arial Cyr"/>
      <family val="0"/>
    </font>
    <font>
      <b/>
      <sz val="11"/>
      <color indexed="62"/>
      <name val="Arial Cyr"/>
      <family val="0"/>
    </font>
    <font>
      <i/>
      <sz val="11"/>
      <color indexed="8"/>
      <name val="Arial Cyr"/>
      <family val="0"/>
    </font>
    <font>
      <b/>
      <sz val="11"/>
      <color indexed="9"/>
      <name val="Arial Cyr"/>
      <family val="0"/>
    </font>
    <font>
      <sz val="9"/>
      <color indexed="8"/>
      <name val="Arial Cyr"/>
      <family val="0"/>
    </font>
    <font>
      <b/>
      <sz val="10"/>
      <color indexed="21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sz val="9.2"/>
      <color indexed="18"/>
      <name val="Arial Cyr"/>
      <family val="0"/>
    </font>
    <font>
      <b/>
      <i/>
      <sz val="11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28"/>
      <name val="Arial Cyr"/>
      <family val="0"/>
    </font>
    <font>
      <b/>
      <sz val="10"/>
      <color indexed="62"/>
      <name val="Arial Cyr"/>
      <family val="0"/>
    </font>
    <font>
      <b/>
      <sz val="12"/>
      <color indexed="63"/>
      <name val="Arial Cyr"/>
      <family val="0"/>
    </font>
    <font>
      <b/>
      <sz val="12"/>
      <color indexed="62"/>
      <name val="Arial Cyr"/>
      <family val="0"/>
    </font>
    <font>
      <b/>
      <sz val="9"/>
      <color indexed="8"/>
      <name val="Arial"/>
      <family val="2"/>
    </font>
    <font>
      <b/>
      <sz val="8"/>
      <name val="Arial Cyr"/>
      <family val="0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color indexed="27"/>
      <name val="Arial"/>
      <family val="2"/>
    </font>
    <font>
      <b/>
      <sz val="10"/>
      <color indexed="53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b/>
      <sz val="9.2"/>
      <color indexed="8"/>
      <name val="Arial"/>
      <family val="2"/>
    </font>
    <font>
      <b/>
      <sz val="10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b/>
      <sz val="2.5"/>
      <color indexed="8"/>
      <name val="Arial Cyr"/>
      <family val="0"/>
    </font>
    <font>
      <b/>
      <sz val="15.75"/>
      <color indexed="8"/>
      <name val="Arial Cyr"/>
      <family val="0"/>
    </font>
    <font>
      <b/>
      <i/>
      <sz val="16"/>
      <color indexed="8"/>
      <name val="Arial Cyr"/>
      <family val="0"/>
    </font>
    <font>
      <b/>
      <i/>
      <sz val="18"/>
      <color indexed="8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medium">
        <color indexed="21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57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57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57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0">
      <alignment horizontal="centerContinuous" vertical="top" wrapText="1"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5" borderId="0" applyNumberFormat="0" applyBorder="0" applyAlignment="0" applyProtection="0"/>
    <xf numFmtId="0" fontId="82" fillId="8" borderId="0" applyNumberFormat="0" applyBorder="0" applyAlignment="0" applyProtection="0"/>
    <xf numFmtId="0" fontId="82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38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9" borderId="0" applyNumberFormat="0" applyBorder="0" applyAlignment="0" applyProtection="0"/>
    <xf numFmtId="0" fontId="84" fillId="7" borderId="1" applyNumberFormat="0" applyAlignment="0" applyProtection="0"/>
    <xf numFmtId="0" fontId="85" fillId="20" borderId="2" applyNumberFormat="0" applyAlignment="0" applyProtection="0"/>
    <xf numFmtId="0" fontId="86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3">
      <alignment horizontal="centerContinuous" vertical="top" wrapText="1"/>
      <protection/>
    </xf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91" fillId="21" borderId="8" applyNumberFormat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94" fillId="3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10" applyNumberFormat="0" applyFill="0" applyAlignment="0" applyProtection="0"/>
    <xf numFmtId="0" fontId="97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8" fillId="4" borderId="0" applyNumberFormat="0" applyBorder="0" applyAlignment="0" applyProtection="0"/>
    <xf numFmtId="49" fontId="11" fillId="0" borderId="11">
      <alignment horizontal="center" vertical="center" wrapText="1"/>
      <protection/>
    </xf>
  </cellStyleXfs>
  <cellXfs count="307">
    <xf numFmtId="0" fontId="0" fillId="0" borderId="0" xfId="0" applyAlignment="1">
      <alignment/>
    </xf>
    <xf numFmtId="0" fontId="2" fillId="0" borderId="0" xfId="64">
      <alignment/>
      <protection/>
    </xf>
    <xf numFmtId="0" fontId="2" fillId="0" borderId="0" xfId="64" applyFill="1">
      <alignment/>
      <protection/>
    </xf>
    <xf numFmtId="177" fontId="2" fillId="0" borderId="0" xfId="64" applyNumberFormat="1">
      <alignment/>
      <protection/>
    </xf>
    <xf numFmtId="2" fontId="2" fillId="0" borderId="0" xfId="64" applyNumberFormat="1">
      <alignment/>
      <protection/>
    </xf>
    <xf numFmtId="0" fontId="6" fillId="0" borderId="0" xfId="67">
      <alignment/>
      <protection/>
    </xf>
    <xf numFmtId="0" fontId="2" fillId="0" borderId="0" xfId="64" applyAlignment="1">
      <alignment horizontal="center"/>
      <protection/>
    </xf>
    <xf numFmtId="0" fontId="2" fillId="0" borderId="0" xfId="64" applyBorder="1">
      <alignment/>
      <protection/>
    </xf>
    <xf numFmtId="0" fontId="2" fillId="0" borderId="0" xfId="64" applyFill="1" applyBorder="1">
      <alignment/>
      <protection/>
    </xf>
    <xf numFmtId="10" fontId="2" fillId="0" borderId="0" xfId="64" applyNumberFormat="1" applyFill="1" applyBorder="1">
      <alignment/>
      <protection/>
    </xf>
    <xf numFmtId="0" fontId="4" fillId="0" borderId="12" xfId="64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2" fillId="0" borderId="0" xfId="62" applyBorder="1">
      <alignment/>
      <protection/>
    </xf>
    <xf numFmtId="0" fontId="2" fillId="0" borderId="0" xfId="62">
      <alignment/>
      <protection/>
    </xf>
    <xf numFmtId="14" fontId="2" fillId="0" borderId="0" xfId="62" applyNumberFormat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>
      <alignment/>
      <protection/>
    </xf>
    <xf numFmtId="0" fontId="2" fillId="0" borderId="0" xfId="62" applyAlignment="1">
      <alignment/>
      <protection/>
    </xf>
    <xf numFmtId="0" fontId="4" fillId="0" borderId="0" xfId="62" applyFont="1" applyAlignment="1">
      <alignment horizontal="right"/>
      <protection/>
    </xf>
    <xf numFmtId="0" fontId="8" fillId="0" borderId="13" xfId="62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9" fillId="0" borderId="14" xfId="62" applyFont="1" applyBorder="1" applyAlignment="1">
      <alignment vertical="center"/>
      <protection/>
    </xf>
    <xf numFmtId="0" fontId="9" fillId="0" borderId="15" xfId="62" applyFont="1" applyBorder="1" applyAlignment="1">
      <alignment vertical="center"/>
      <protection/>
    </xf>
    <xf numFmtId="0" fontId="8" fillId="0" borderId="16" xfId="62" applyFont="1" applyBorder="1" applyAlignment="1">
      <alignment vertical="center"/>
      <protection/>
    </xf>
    <xf numFmtId="4" fontId="8" fillId="0" borderId="12" xfId="62" applyNumberFormat="1" applyFont="1" applyBorder="1" applyAlignment="1">
      <alignment vertical="center"/>
      <protection/>
    </xf>
    <xf numFmtId="2" fontId="8" fillId="0" borderId="0" xfId="62" applyNumberFormat="1" applyFont="1">
      <alignment/>
      <protection/>
    </xf>
    <xf numFmtId="4" fontId="2" fillId="0" borderId="0" xfId="62" applyNumberFormat="1" applyBorder="1">
      <alignment/>
      <protection/>
    </xf>
    <xf numFmtId="175" fontId="2" fillId="0" borderId="0" xfId="62" applyNumberFormat="1" applyBorder="1">
      <alignment/>
      <protection/>
    </xf>
    <xf numFmtId="10" fontId="2" fillId="0" borderId="0" xfId="62" applyNumberFormat="1" applyBorder="1">
      <alignment/>
      <protection/>
    </xf>
    <xf numFmtId="0" fontId="10" fillId="0" borderId="0" xfId="62" applyFont="1" applyFill="1" applyBorder="1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9" fillId="0" borderId="0" xfId="64" applyFont="1" applyBorder="1">
      <alignment/>
      <protection/>
    </xf>
    <xf numFmtId="0" fontId="9" fillId="0" borderId="0" xfId="64" applyFont="1" applyFill="1" applyBorder="1">
      <alignment/>
      <protection/>
    </xf>
    <xf numFmtId="10" fontId="9" fillId="0" borderId="0" xfId="64" applyNumberFormat="1" applyFont="1" applyFill="1" applyBorder="1">
      <alignment/>
      <protection/>
    </xf>
    <xf numFmtId="14" fontId="2" fillId="0" borderId="0" xfId="64" applyNumberFormat="1" applyAlignment="1">
      <alignment horizontal="center"/>
      <protection/>
    </xf>
    <xf numFmtId="0" fontId="4" fillId="0" borderId="13" xfId="62" applyFont="1" applyBorder="1" applyAlignment="1">
      <alignment horizontal="center" vertical="center" wrapText="1"/>
      <protection/>
    </xf>
    <xf numFmtId="14" fontId="4" fillId="0" borderId="17" xfId="62" applyNumberFormat="1" applyFont="1" applyBorder="1" applyAlignment="1">
      <alignment horizontal="center" vertical="center" wrapText="1"/>
      <protection/>
    </xf>
    <xf numFmtId="10" fontId="2" fillId="0" borderId="0" xfId="62" applyNumberFormat="1">
      <alignment/>
      <protection/>
    </xf>
    <xf numFmtId="0" fontId="2" fillId="0" borderId="0" xfId="62" applyBorder="1" applyAlignment="1">
      <alignment/>
      <protection/>
    </xf>
    <xf numFmtId="0" fontId="18" fillId="0" borderId="16" xfId="62" applyFont="1" applyBorder="1" applyAlignment="1">
      <alignment vertical="center"/>
      <protection/>
    </xf>
    <xf numFmtId="4" fontId="9" fillId="0" borderId="18" xfId="62" applyNumberFormat="1" applyFont="1" applyBorder="1" applyAlignment="1">
      <alignment vertical="center"/>
      <protection/>
    </xf>
    <xf numFmtId="4" fontId="18" fillId="0" borderId="18" xfId="62" applyNumberFormat="1" applyFont="1" applyBorder="1" applyAlignment="1">
      <alignment vertical="center"/>
      <protection/>
    </xf>
    <xf numFmtId="4" fontId="9" fillId="0" borderId="19" xfId="62" applyNumberFormat="1" applyFont="1" applyBorder="1" applyAlignment="1">
      <alignment vertical="center"/>
      <protection/>
    </xf>
    <xf numFmtId="0" fontId="13" fillId="0" borderId="0" xfId="62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0" fillId="0" borderId="0" xfId="64" applyNumberFormat="1" applyFont="1">
      <alignment/>
      <protection/>
    </xf>
    <xf numFmtId="10" fontId="5" fillId="0" borderId="12" xfId="64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8" xfId="67" applyFont="1" applyBorder="1" applyAlignment="1">
      <alignment horizontal="center" vertical="center" wrapText="1"/>
      <protection/>
    </xf>
    <xf numFmtId="10" fontId="9" fillId="0" borderId="20" xfId="62" applyNumberFormat="1" applyFont="1" applyBorder="1" applyAlignment="1">
      <alignment horizontal="right" vertical="center"/>
      <protection/>
    </xf>
    <xf numFmtId="10" fontId="18" fillId="0" borderId="20" xfId="62" applyNumberFormat="1" applyFont="1" applyBorder="1" applyAlignment="1">
      <alignment horizontal="right" vertical="center"/>
      <protection/>
    </xf>
    <xf numFmtId="0" fontId="5" fillId="0" borderId="21" xfId="62" applyFont="1" applyBorder="1" applyAlignment="1">
      <alignment horizontal="center" vertical="center" wrapText="1"/>
      <protection/>
    </xf>
    <xf numFmtId="0" fontId="0" fillId="0" borderId="0" xfId="62" applyFont="1">
      <alignment/>
      <protection/>
    </xf>
    <xf numFmtId="0" fontId="5" fillId="0" borderId="13" xfId="62" applyFont="1" applyBorder="1" applyAlignment="1">
      <alignment horizontal="center" vertical="center" wrapText="1"/>
      <protection/>
    </xf>
    <xf numFmtId="10" fontId="14" fillId="0" borderId="18" xfId="62" applyNumberFormat="1" applyFont="1" applyBorder="1" applyAlignment="1">
      <alignment horizontal="right" vertical="center"/>
      <protection/>
    </xf>
    <xf numFmtId="10" fontId="14" fillId="0" borderId="20" xfId="62" applyNumberFormat="1" applyFont="1" applyBorder="1" applyAlignment="1">
      <alignment horizontal="right" vertical="center"/>
      <protection/>
    </xf>
    <xf numFmtId="10" fontId="14" fillId="0" borderId="12" xfId="62" applyNumberFormat="1" applyFont="1" applyBorder="1" applyAlignment="1">
      <alignment horizontal="right" vertical="center"/>
      <protection/>
    </xf>
    <xf numFmtId="10" fontId="14" fillId="0" borderId="22" xfId="62" applyNumberFormat="1" applyFont="1" applyBorder="1" applyAlignment="1">
      <alignment horizontal="right" vertical="center"/>
      <protection/>
    </xf>
    <xf numFmtId="0" fontId="1" fillId="0" borderId="0" xfId="45" applyAlignment="1" applyProtection="1">
      <alignment/>
      <protection/>
    </xf>
    <xf numFmtId="0" fontId="24" fillId="0" borderId="0" xfId="64" applyFont="1">
      <alignment/>
      <protection/>
    </xf>
    <xf numFmtId="0" fontId="24" fillId="0" borderId="0" xfId="64" applyFont="1" applyFill="1" applyBorder="1" applyAlignment="1">
      <alignment/>
      <protection/>
    </xf>
    <xf numFmtId="0" fontId="24" fillId="0" borderId="0" xfId="64" applyFont="1" applyFill="1" applyBorder="1">
      <alignment/>
      <protection/>
    </xf>
    <xf numFmtId="10" fontId="24" fillId="0" borderId="0" xfId="73" applyNumberFormat="1" applyFont="1" applyFill="1" applyBorder="1" applyAlignment="1">
      <alignment/>
    </xf>
    <xf numFmtId="10" fontId="24" fillId="0" borderId="0" xfId="64" applyNumberFormat="1" applyFont="1" applyFill="1" applyBorder="1">
      <alignment/>
      <protection/>
    </xf>
    <xf numFmtId="0" fontId="25" fillId="0" borderId="0" xfId="64" applyFont="1" applyFill="1" applyBorder="1">
      <alignment/>
      <protection/>
    </xf>
    <xf numFmtId="10" fontId="25" fillId="0" borderId="0" xfId="64" applyNumberFormat="1" applyFont="1" applyFill="1" applyBorder="1">
      <alignment/>
      <protection/>
    </xf>
    <xf numFmtId="1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10" fontId="5" fillId="0" borderId="22" xfId="64" applyNumberFormat="1" applyFont="1" applyFill="1" applyBorder="1" applyAlignment="1" applyProtection="1">
      <alignment/>
      <protection/>
    </xf>
    <xf numFmtId="1" fontId="2" fillId="0" borderId="0" xfId="64" applyNumberFormat="1">
      <alignment/>
      <protection/>
    </xf>
    <xf numFmtId="10" fontId="13" fillId="0" borderId="0" xfId="67" applyNumberFormat="1" applyFont="1" applyBorder="1" applyAlignment="1">
      <alignment horizontal="center" vertical="center" wrapText="1"/>
      <protection/>
    </xf>
    <xf numFmtId="0" fontId="6" fillId="0" borderId="0" xfId="67" applyBorder="1">
      <alignment/>
      <protection/>
    </xf>
    <xf numFmtId="10" fontId="6" fillId="0" borderId="0" xfId="67" applyNumberFormat="1" applyBorder="1">
      <alignment/>
      <protection/>
    </xf>
    <xf numFmtId="10" fontId="14" fillId="0" borderId="23" xfId="62" applyNumberFormat="1" applyFont="1" applyBorder="1" applyAlignment="1">
      <alignment horizontal="right" vertical="center"/>
      <protection/>
    </xf>
    <xf numFmtId="181" fontId="24" fillId="0" borderId="0" xfId="73" applyNumberFormat="1" applyFont="1" applyFill="1" applyBorder="1" applyAlignment="1">
      <alignment/>
    </xf>
    <xf numFmtId="182" fontId="2" fillId="0" borderId="0" xfId="64" applyNumberFormat="1">
      <alignment/>
      <protection/>
    </xf>
    <xf numFmtId="10" fontId="10" fillId="0" borderId="0" xfId="62" applyNumberFormat="1" applyFont="1" applyFill="1" applyBorder="1" applyAlignment="1">
      <alignment/>
      <protection/>
    </xf>
    <xf numFmtId="2" fontId="2" fillId="0" borderId="0" xfId="64" applyNumberFormat="1" applyFont="1">
      <alignment/>
      <protection/>
    </xf>
    <xf numFmtId="4" fontId="13" fillId="0" borderId="18" xfId="62" applyNumberFormat="1" applyFont="1" applyBorder="1" applyAlignment="1">
      <alignment horizontal="right" vertical="center" wrapText="1"/>
      <protection/>
    </xf>
    <xf numFmtId="0" fontId="2" fillId="0" borderId="0" xfId="66">
      <alignment/>
      <protection/>
    </xf>
    <xf numFmtId="14" fontId="4" fillId="0" borderId="21" xfId="62" applyNumberFormat="1" applyFont="1" applyBorder="1" applyAlignment="1">
      <alignment horizontal="center" vertical="center" wrapText="1"/>
      <protection/>
    </xf>
    <xf numFmtId="10" fontId="2" fillId="0" borderId="0" xfId="62" applyNumberFormat="1" applyFont="1" applyBorder="1" applyAlignment="1">
      <alignment vertical="center"/>
      <protection/>
    </xf>
    <xf numFmtId="0" fontId="2" fillId="0" borderId="0" xfId="66" applyFont="1">
      <alignment/>
      <protection/>
    </xf>
    <xf numFmtId="0" fontId="53" fillId="0" borderId="0" xfId="62" applyFont="1" applyFill="1" applyAlignment="1">
      <alignment horizontal="right"/>
      <protection/>
    </xf>
    <xf numFmtId="0" fontId="2" fillId="0" borderId="0" xfId="63" applyFont="1">
      <alignment/>
      <protection/>
    </xf>
    <xf numFmtId="0" fontId="0" fillId="0" borderId="0" xfId="61">
      <alignment/>
      <protection/>
    </xf>
    <xf numFmtId="0" fontId="4" fillId="0" borderId="13" xfId="65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left" vertical="center"/>
      <protection/>
    </xf>
    <xf numFmtId="3" fontId="0" fillId="0" borderId="18" xfId="61" applyNumberFormat="1" applyFont="1" applyBorder="1" applyAlignment="1">
      <alignment horizontal="right" vertical="center"/>
      <protection/>
    </xf>
    <xf numFmtId="10" fontId="2" fillId="0" borderId="20" xfId="61" applyNumberFormat="1" applyFont="1" applyBorder="1" applyAlignment="1">
      <alignment horizontal="right" vertical="center"/>
      <protection/>
    </xf>
    <xf numFmtId="3" fontId="0" fillId="0" borderId="18" xfId="60" applyNumberFormat="1" applyBorder="1" applyAlignment="1">
      <alignment vertical="center"/>
      <protection/>
    </xf>
    <xf numFmtId="0" fontId="4" fillId="0" borderId="16" xfId="61" applyFont="1" applyBorder="1" applyAlignment="1">
      <alignment horizontal="left" vertical="center" wrapText="1"/>
      <protection/>
    </xf>
    <xf numFmtId="3" fontId="4" fillId="0" borderId="12" xfId="61" applyNumberFormat="1" applyFont="1" applyBorder="1" applyAlignment="1">
      <alignment horizontal="right" vertical="center"/>
      <protection/>
    </xf>
    <xf numFmtId="10" fontId="2" fillId="0" borderId="23" xfId="61" applyNumberFormat="1" applyFont="1" applyBorder="1" applyAlignment="1">
      <alignment horizontal="right" vertical="center"/>
      <protection/>
    </xf>
    <xf numFmtId="0" fontId="4" fillId="0" borderId="16" xfId="61" applyFont="1" applyBorder="1" applyAlignment="1">
      <alignment horizontal="left" wrapText="1"/>
      <protection/>
    </xf>
    <xf numFmtId="10" fontId="4" fillId="0" borderId="22" xfId="61" applyNumberFormat="1" applyFont="1" applyBorder="1" applyAlignment="1">
      <alignment horizontal="right"/>
      <protection/>
    </xf>
    <xf numFmtId="4" fontId="4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>
      <alignment/>
      <protection/>
    </xf>
    <xf numFmtId="4" fontId="2" fillId="0" borderId="0" xfId="62" applyNumberFormat="1" applyFont="1" applyFill="1" applyBorder="1" applyAlignment="1">
      <alignment vertical="center"/>
      <protection/>
    </xf>
    <xf numFmtId="0" fontId="2" fillId="0" borderId="0" xfId="68" applyBorder="1" applyAlignment="1">
      <alignment horizontal="center"/>
      <protection/>
    </xf>
    <xf numFmtId="0" fontId="8" fillId="0" borderId="0" xfId="64" applyFont="1" applyAlignment="1">
      <alignment horizontal="center" vertical="center" wrapText="1"/>
      <protection/>
    </xf>
    <xf numFmtId="0" fontId="21" fillId="0" borderId="24" xfId="64" applyFont="1" applyBorder="1" applyAlignment="1">
      <alignment vertical="center"/>
      <protection/>
    </xf>
    <xf numFmtId="10" fontId="22" fillId="0" borderId="25" xfId="64" applyNumberFormat="1" applyFont="1" applyFill="1" applyBorder="1" applyAlignment="1" applyProtection="1">
      <alignment/>
      <protection/>
    </xf>
    <xf numFmtId="10" fontId="22" fillId="0" borderId="26" xfId="64" applyNumberFormat="1" applyFont="1" applyFill="1" applyBorder="1" applyAlignment="1" applyProtection="1">
      <alignment/>
      <protection/>
    </xf>
    <xf numFmtId="0" fontId="8" fillId="0" borderId="13" xfId="64" applyFont="1" applyBorder="1" applyAlignment="1">
      <alignment horizontal="center" vertical="center" wrapText="1"/>
      <protection/>
    </xf>
    <xf numFmtId="0" fontId="8" fillId="0" borderId="21" xfId="64" applyFont="1" applyBorder="1" applyAlignment="1">
      <alignment horizontal="center" vertical="center" wrapText="1"/>
      <protection/>
    </xf>
    <xf numFmtId="0" fontId="26" fillId="0" borderId="16" xfId="64" applyFont="1" applyFill="1" applyBorder="1" applyAlignment="1">
      <alignment vertical="center" wrapText="1"/>
      <protection/>
    </xf>
    <xf numFmtId="3" fontId="26" fillId="0" borderId="12" xfId="64" applyNumberFormat="1" applyFont="1" applyFill="1" applyBorder="1" applyAlignment="1">
      <alignment horizontal="right" vertical="center"/>
      <protection/>
    </xf>
    <xf numFmtId="10" fontId="26" fillId="0" borderId="22" xfId="64" applyNumberFormat="1" applyFont="1" applyFill="1" applyBorder="1" applyAlignment="1">
      <alignment horizontal="right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10" fontId="0" fillId="0" borderId="0" xfId="0" applyNumberFormat="1" applyFont="1" applyBorder="1" applyAlignment="1">
      <alignment/>
    </xf>
    <xf numFmtId="4" fontId="13" fillId="0" borderId="0" xfId="62" applyNumberFormat="1" applyFont="1" applyBorder="1" applyAlignment="1">
      <alignment horizontal="left" vertical="center" wrapText="1"/>
      <protection/>
    </xf>
    <xf numFmtId="0" fontId="19" fillId="0" borderId="27" xfId="64" applyFont="1" applyFill="1" applyBorder="1" applyAlignment="1">
      <alignment vertical="center" wrapText="1"/>
      <protection/>
    </xf>
    <xf numFmtId="0" fontId="19" fillId="0" borderId="19" xfId="64" applyFont="1" applyFill="1" applyBorder="1" applyAlignment="1">
      <alignment horizontal="right" vertical="center" wrapText="1"/>
      <protection/>
    </xf>
    <xf numFmtId="10" fontId="19" fillId="0" borderId="23" xfId="64" applyNumberFormat="1" applyFont="1" applyFill="1" applyBorder="1" applyAlignment="1">
      <alignment horizontal="right" vertical="center" wrapText="1"/>
      <protection/>
    </xf>
    <xf numFmtId="10" fontId="19" fillId="0" borderId="0" xfId="64" applyNumberFormat="1" applyFont="1" applyFill="1" applyBorder="1" applyAlignment="1">
      <alignment horizontal="right" vertical="center" wrapText="1"/>
      <protection/>
    </xf>
    <xf numFmtId="0" fontId="2" fillId="0" borderId="0" xfId="64" applyAlignment="1">
      <alignment vertical="center"/>
      <protection/>
    </xf>
    <xf numFmtId="0" fontId="19" fillId="0" borderId="15" xfId="64" applyFont="1" applyFill="1" applyBorder="1" applyAlignment="1">
      <alignment vertical="center" wrapText="1"/>
      <protection/>
    </xf>
    <xf numFmtId="0" fontId="19" fillId="0" borderId="18" xfId="64" applyFont="1" applyFill="1" applyBorder="1" applyAlignment="1">
      <alignment horizontal="right" vertical="center" wrapText="1"/>
      <protection/>
    </xf>
    <xf numFmtId="10" fontId="19" fillId="0" borderId="20" xfId="64" applyNumberFormat="1" applyFont="1" applyFill="1" applyBorder="1" applyAlignment="1">
      <alignment horizontal="right" vertical="center" wrapText="1"/>
      <protection/>
    </xf>
    <xf numFmtId="10" fontId="19" fillId="0" borderId="28" xfId="64" applyNumberFormat="1" applyFont="1" applyFill="1" applyBorder="1" applyAlignment="1">
      <alignment horizontal="right" vertical="center" wrapText="1"/>
      <protection/>
    </xf>
    <xf numFmtId="10" fontId="19" fillId="0" borderId="9" xfId="64" applyNumberFormat="1" applyFont="1" applyFill="1" applyBorder="1" applyAlignment="1">
      <alignment horizontal="right" vertical="center" wrapText="1"/>
      <protection/>
    </xf>
    <xf numFmtId="10" fontId="26" fillId="0" borderId="28" xfId="64" applyNumberFormat="1" applyFont="1" applyFill="1" applyBorder="1" applyAlignment="1">
      <alignment horizontal="right" vertical="center" wrapText="1"/>
      <protection/>
    </xf>
    <xf numFmtId="10" fontId="26" fillId="0" borderId="9" xfId="64" applyNumberFormat="1" applyFont="1" applyFill="1" applyBorder="1" applyAlignment="1">
      <alignment horizontal="right" vertical="center" wrapText="1"/>
      <protection/>
    </xf>
    <xf numFmtId="0" fontId="2" fillId="0" borderId="0" xfId="64" applyFill="1" applyAlignment="1">
      <alignment vertical="center"/>
      <protection/>
    </xf>
    <xf numFmtId="0" fontId="5" fillId="0" borderId="18" xfId="67" applyFont="1" applyBorder="1" applyAlignment="1">
      <alignment horizontal="center" vertical="center" wrapText="1"/>
      <protection/>
    </xf>
    <xf numFmtId="4" fontId="2" fillId="0" borderId="29" xfId="62" applyNumberFormat="1" applyFont="1" applyFill="1" applyBorder="1" applyAlignment="1">
      <alignment horizontal="center" vertical="center"/>
      <protection/>
    </xf>
    <xf numFmtId="10" fontId="0" fillId="0" borderId="23" xfId="0" applyNumberFormat="1" applyFont="1" applyBorder="1" applyAlignment="1">
      <alignment/>
    </xf>
    <xf numFmtId="10" fontId="0" fillId="0" borderId="20" xfId="0" applyNumberFormat="1" applyFont="1" applyBorder="1" applyAlignment="1">
      <alignment/>
    </xf>
    <xf numFmtId="10" fontId="0" fillId="0" borderId="19" xfId="64" applyNumberFormat="1" applyFont="1" applyFill="1" applyBorder="1" applyAlignment="1" applyProtection="1">
      <alignment/>
      <protection/>
    </xf>
    <xf numFmtId="10" fontId="0" fillId="0" borderId="23" xfId="64" applyNumberFormat="1" applyFont="1" applyFill="1" applyBorder="1" applyAlignment="1" applyProtection="1">
      <alignment/>
      <protection/>
    </xf>
    <xf numFmtId="10" fontId="0" fillId="0" borderId="18" xfId="64" applyNumberFormat="1" applyFont="1" applyFill="1" applyBorder="1" applyAlignment="1" applyProtection="1">
      <alignment/>
      <protection/>
    </xf>
    <xf numFmtId="10" fontId="0" fillId="0" borderId="20" xfId="64" applyNumberFormat="1" applyFont="1" applyFill="1" applyBorder="1" applyAlignment="1" applyProtection="1">
      <alignment/>
      <protection/>
    </xf>
    <xf numFmtId="10" fontId="0" fillId="0" borderId="30" xfId="64" applyNumberFormat="1" applyFont="1" applyFill="1" applyBorder="1" applyAlignment="1" applyProtection="1">
      <alignment/>
      <protection/>
    </xf>
    <xf numFmtId="10" fontId="0" fillId="0" borderId="31" xfId="64" applyNumberFormat="1" applyFont="1" applyFill="1" applyBorder="1" applyAlignment="1" applyProtection="1">
      <alignment/>
      <protection/>
    </xf>
    <xf numFmtId="0" fontId="5" fillId="0" borderId="32" xfId="62" applyFont="1" applyBorder="1" applyAlignment="1">
      <alignment horizontal="center" vertical="center" wrapText="1"/>
      <protection/>
    </xf>
    <xf numFmtId="10" fontId="0" fillId="0" borderId="20" xfId="0" applyNumberFormat="1" applyFont="1" applyFill="1" applyBorder="1" applyAlignment="1">
      <alignment/>
    </xf>
    <xf numFmtId="0" fontId="62" fillId="0" borderId="0" xfId="67" applyFont="1">
      <alignment/>
      <protection/>
    </xf>
    <xf numFmtId="0" fontId="61" fillId="0" borderId="32" xfId="67" applyFont="1" applyBorder="1" applyAlignment="1">
      <alignment horizontal="center" vertical="center" wrapText="1"/>
      <protection/>
    </xf>
    <xf numFmtId="0" fontId="4" fillId="0" borderId="17" xfId="67" applyFont="1" applyBorder="1" applyAlignment="1">
      <alignment horizontal="center" vertical="center" wrapText="1"/>
      <protection/>
    </xf>
    <xf numFmtId="0" fontId="6" fillId="0" borderId="18" xfId="67" applyBorder="1" applyAlignment="1">
      <alignment horizontal="center" vertical="center"/>
      <protection/>
    </xf>
    <xf numFmtId="0" fontId="6" fillId="0" borderId="20" xfId="67" applyBorder="1" applyAlignment="1">
      <alignment horizontal="center" vertical="center"/>
      <protection/>
    </xf>
    <xf numFmtId="0" fontId="2" fillId="0" borderId="20" xfId="68" applyBorder="1" applyAlignment="1">
      <alignment horizontal="right" vertical="center" indent="1"/>
      <protection/>
    </xf>
    <xf numFmtId="14" fontId="2" fillId="0" borderId="15" xfId="67" applyNumberFormat="1" applyFont="1" applyBorder="1" applyAlignment="1">
      <alignment horizontal="center" vertical="center" wrapText="1"/>
      <protection/>
    </xf>
    <xf numFmtId="1" fontId="2" fillId="0" borderId="18" xfId="67" applyNumberFormat="1" applyFont="1" applyBorder="1" applyAlignment="1">
      <alignment horizontal="center" vertical="center" wrapText="1"/>
      <protection/>
    </xf>
    <xf numFmtId="0" fontId="0" fillId="0" borderId="18" xfId="67" applyFont="1" applyFill="1" applyBorder="1" applyAlignment="1">
      <alignment horizontal="center" vertical="center" wrapText="1"/>
      <protection/>
    </xf>
    <xf numFmtId="0" fontId="0" fillId="0" borderId="18" xfId="67" applyFont="1" applyBorder="1" applyAlignment="1">
      <alignment horizontal="center" vertical="center" wrapText="1"/>
      <protection/>
    </xf>
    <xf numFmtId="0" fontId="0" fillId="0" borderId="20" xfId="67" applyFont="1" applyBorder="1" applyAlignment="1">
      <alignment horizontal="center" vertical="center" wrapText="1"/>
      <protection/>
    </xf>
    <xf numFmtId="0" fontId="16" fillId="0" borderId="0" xfId="60" applyFont="1" applyBorder="1" applyAlignment="1">
      <alignment horizontal="left" vertical="center" wrapText="1"/>
      <protection/>
    </xf>
    <xf numFmtId="0" fontId="65" fillId="0" borderId="0" xfId="45" applyFont="1" applyAlignment="1" applyProtection="1">
      <alignment/>
      <protection/>
    </xf>
    <xf numFmtId="0" fontId="2" fillId="0" borderId="15" xfId="62" applyFont="1" applyFill="1" applyBorder="1" applyAlignment="1">
      <alignment horizontal="left" vertical="center" indent="1"/>
      <protection/>
    </xf>
    <xf numFmtId="2" fontId="0" fillId="0" borderId="0" xfId="64" applyNumberFormat="1" applyFont="1">
      <alignment/>
      <protection/>
    </xf>
    <xf numFmtId="4" fontId="9" fillId="0" borderId="19" xfId="62" applyNumberFormat="1" applyFont="1" applyFill="1" applyBorder="1" applyAlignment="1">
      <alignment vertical="center"/>
      <protection/>
    </xf>
    <xf numFmtId="10" fontId="9" fillId="0" borderId="30" xfId="74" applyNumberFormat="1" applyFont="1" applyFill="1" applyBorder="1" applyAlignment="1">
      <alignment vertical="center"/>
    </xf>
    <xf numFmtId="10" fontId="9" fillId="0" borderId="31" xfId="74" applyNumberFormat="1" applyFont="1" applyFill="1" applyBorder="1" applyAlignment="1">
      <alignment vertical="center"/>
    </xf>
    <xf numFmtId="2" fontId="9" fillId="0" borderId="0" xfId="62" applyNumberFormat="1" applyFont="1">
      <alignment/>
      <protection/>
    </xf>
    <xf numFmtId="4" fontId="9" fillId="0" borderId="18" xfId="62" applyNumberFormat="1" applyFont="1" applyFill="1" applyBorder="1" applyAlignment="1">
      <alignment vertical="center"/>
      <protection/>
    </xf>
    <xf numFmtId="4" fontId="18" fillId="0" borderId="18" xfId="62" applyNumberFormat="1" applyFont="1" applyFill="1" applyBorder="1" applyAlignment="1">
      <alignment vertical="center"/>
      <protection/>
    </xf>
    <xf numFmtId="10" fontId="18" fillId="0" borderId="30" xfId="74" applyNumberFormat="1" applyFont="1" applyFill="1" applyBorder="1" applyAlignment="1">
      <alignment vertical="center"/>
    </xf>
    <xf numFmtId="10" fontId="18" fillId="0" borderId="31" xfId="74" applyNumberFormat="1" applyFont="1" applyFill="1" applyBorder="1" applyAlignment="1">
      <alignment vertical="center"/>
    </xf>
    <xf numFmtId="4" fontId="19" fillId="0" borderId="20" xfId="62" applyNumberFormat="1" applyFont="1" applyFill="1" applyBorder="1" applyAlignment="1">
      <alignment horizontal="right"/>
      <protection/>
    </xf>
    <xf numFmtId="10" fontId="9" fillId="0" borderId="20" xfId="74" applyNumberFormat="1" applyFont="1" applyFill="1" applyBorder="1" applyAlignment="1">
      <alignment vertical="center"/>
    </xf>
    <xf numFmtId="4" fontId="8" fillId="0" borderId="12" xfId="62" applyNumberFormat="1" applyFont="1" applyFill="1" applyBorder="1" applyAlignment="1">
      <alignment vertical="center"/>
      <protection/>
    </xf>
    <xf numFmtId="10" fontId="8" fillId="0" borderId="33" xfId="74" applyNumberFormat="1" applyFont="1" applyFill="1" applyBorder="1" applyAlignment="1">
      <alignment vertical="center"/>
    </xf>
    <xf numFmtId="10" fontId="8" fillId="0" borderId="34" xfId="74" applyNumberFormat="1" applyFont="1" applyFill="1" applyBorder="1" applyAlignment="1">
      <alignment vertical="center"/>
    </xf>
    <xf numFmtId="0" fontId="20" fillId="0" borderId="0" xfId="62" applyFont="1">
      <alignment/>
      <protection/>
    </xf>
    <xf numFmtId="4" fontId="8" fillId="0" borderId="33" xfId="62" applyNumberFormat="1" applyFont="1" applyBorder="1" applyAlignment="1">
      <alignment vertical="center"/>
      <protection/>
    </xf>
    <xf numFmtId="2" fontId="8" fillId="0" borderId="0" xfId="74" applyNumberFormat="1" applyFont="1" applyBorder="1" applyAlignment="1">
      <alignment vertical="center"/>
    </xf>
    <xf numFmtId="10" fontId="8" fillId="0" borderId="0" xfId="74" applyNumberFormat="1" applyFont="1" applyBorder="1" applyAlignment="1">
      <alignment vertical="center"/>
    </xf>
    <xf numFmtId="10" fontId="9" fillId="0" borderId="23" xfId="74" applyNumberFormat="1" applyFont="1" applyBorder="1" applyAlignment="1">
      <alignment horizontal="right" vertical="center"/>
    </xf>
    <xf numFmtId="10" fontId="9" fillId="0" borderId="31" xfId="74" applyNumberFormat="1" applyFont="1" applyBorder="1" applyAlignment="1">
      <alignment horizontal="right" vertical="center"/>
    </xf>
    <xf numFmtId="2" fontId="2" fillId="0" borderId="0" xfId="62" applyNumberFormat="1">
      <alignment/>
      <protection/>
    </xf>
    <xf numFmtId="10" fontId="18" fillId="0" borderId="34" xfId="74" applyNumberFormat="1" applyFont="1" applyBorder="1" applyAlignment="1">
      <alignment horizontal="right" vertical="center"/>
    </xf>
    <xf numFmtId="175" fontId="2" fillId="0" borderId="0" xfId="81" applyFont="1" applyBorder="1" applyAlignment="1">
      <alignment/>
    </xf>
    <xf numFmtId="10" fontId="2" fillId="0" borderId="0" xfId="74" applyNumberFormat="1" applyFont="1" applyBorder="1" applyAlignment="1">
      <alignment/>
    </xf>
    <xf numFmtId="10" fontId="9" fillId="0" borderId="31" xfId="74" applyNumberFormat="1" applyFont="1" applyBorder="1" applyAlignment="1">
      <alignment horizontal="center" vertical="center"/>
    </xf>
    <xf numFmtId="10" fontId="9" fillId="0" borderId="31" xfId="74" applyNumberFormat="1" applyFont="1" applyBorder="1" applyAlignment="1">
      <alignment vertical="center"/>
    </xf>
    <xf numFmtId="10" fontId="9" fillId="0" borderId="0" xfId="74" applyNumberFormat="1" applyFont="1" applyBorder="1" applyAlignment="1">
      <alignment vertical="center"/>
    </xf>
    <xf numFmtId="10" fontId="18" fillId="0" borderId="22" xfId="74" applyNumberFormat="1" applyFont="1" applyBorder="1" applyAlignment="1">
      <alignment vertical="center"/>
    </xf>
    <xf numFmtId="202" fontId="2" fillId="0" borderId="0" xfId="62" applyNumberFormat="1">
      <alignment/>
      <protection/>
    </xf>
    <xf numFmtId="0" fontId="61" fillId="0" borderId="0" xfId="67" applyFont="1" applyAlignment="1">
      <alignment horizontal="center"/>
      <protection/>
    </xf>
    <xf numFmtId="14" fontId="2" fillId="0" borderId="0" xfId="67" applyNumberFormat="1" applyFont="1" applyBorder="1" applyAlignment="1">
      <alignment horizontal="center" vertical="center" wrapText="1"/>
      <protection/>
    </xf>
    <xf numFmtId="0" fontId="16" fillId="0" borderId="0" xfId="62" applyFont="1">
      <alignment/>
      <protection/>
    </xf>
    <xf numFmtId="1" fontId="4" fillId="0" borderId="18" xfId="67" applyNumberFormat="1" applyFont="1" applyBorder="1" applyAlignment="1">
      <alignment horizontal="center" vertical="center" wrapText="1"/>
      <protection/>
    </xf>
    <xf numFmtId="0" fontId="0" fillId="0" borderId="20" xfId="67" applyFont="1" applyFill="1" applyBorder="1" applyAlignment="1">
      <alignment horizontal="center" vertical="center" wrapText="1"/>
      <protection/>
    </xf>
    <xf numFmtId="1" fontId="2" fillId="0" borderId="20" xfId="67" applyNumberFormat="1" applyFont="1" applyBorder="1" applyAlignment="1">
      <alignment horizontal="center" vertical="center" wrapText="1"/>
      <protection/>
    </xf>
    <xf numFmtId="4" fontId="2" fillId="0" borderId="19" xfId="62" applyNumberFormat="1" applyFont="1" applyBorder="1" applyAlignment="1">
      <alignment horizontal="right" vertical="center" wrapText="1"/>
      <protection/>
    </xf>
    <xf numFmtId="4" fontId="2" fillId="0" borderId="18" xfId="62" applyNumberFormat="1" applyFont="1" applyBorder="1" applyAlignment="1">
      <alignment horizontal="right" vertical="center" wrapText="1"/>
      <protection/>
    </xf>
    <xf numFmtId="4" fontId="2" fillId="0" borderId="12" xfId="62" applyNumberFormat="1" applyFont="1" applyBorder="1" applyAlignment="1">
      <alignment horizontal="right" vertical="center" wrapText="1"/>
      <protection/>
    </xf>
    <xf numFmtId="3" fontId="2" fillId="0" borderId="23" xfId="62" applyNumberFormat="1" applyFont="1" applyFill="1" applyBorder="1" applyAlignment="1">
      <alignment horizontal="right" vertical="center" indent="1"/>
      <protection/>
    </xf>
    <xf numFmtId="3" fontId="2" fillId="0" borderId="20" xfId="62" applyNumberFormat="1" applyFont="1" applyFill="1" applyBorder="1" applyAlignment="1">
      <alignment horizontal="right" vertical="center" indent="1"/>
      <protection/>
    </xf>
    <xf numFmtId="176" fontId="4" fillId="0" borderId="18" xfId="67" applyNumberFormat="1" applyFont="1" applyBorder="1" applyAlignment="1">
      <alignment horizontal="center" vertical="center" wrapText="1"/>
      <protection/>
    </xf>
    <xf numFmtId="176" fontId="2" fillId="0" borderId="18" xfId="67" applyNumberFormat="1" applyFont="1" applyBorder="1" applyAlignment="1">
      <alignment horizontal="center" vertical="center" wrapText="1"/>
      <protection/>
    </xf>
    <xf numFmtId="176" fontId="2" fillId="0" borderId="20" xfId="67" applyNumberFormat="1" applyFont="1" applyBorder="1" applyAlignment="1">
      <alignment horizontal="center" vertical="center" wrapText="1"/>
      <protection/>
    </xf>
    <xf numFmtId="176" fontId="4" fillId="0" borderId="12" xfId="67" applyNumberFormat="1" applyFont="1" applyBorder="1" applyAlignment="1">
      <alignment horizontal="center" vertical="center" wrapText="1"/>
      <protection/>
    </xf>
    <xf numFmtId="176" fontId="2" fillId="0" borderId="12" xfId="67" applyNumberFormat="1" applyFont="1" applyBorder="1" applyAlignment="1">
      <alignment horizontal="center" vertical="center" wrapText="1"/>
      <protection/>
    </xf>
    <xf numFmtId="176" fontId="2" fillId="0" borderId="22" xfId="67" applyNumberFormat="1" applyFont="1" applyBorder="1" applyAlignment="1">
      <alignment horizontal="center" vertical="center" wrapText="1"/>
      <protection/>
    </xf>
    <xf numFmtId="14" fontId="8" fillId="0" borderId="21" xfId="62" applyNumberFormat="1" applyFont="1" applyBorder="1" applyAlignment="1">
      <alignment horizontal="center" vertical="center" wrapText="1"/>
      <protection/>
    </xf>
    <xf numFmtId="0" fontId="16" fillId="0" borderId="0" xfId="66" applyFont="1">
      <alignment/>
      <protection/>
    </xf>
    <xf numFmtId="181" fontId="2" fillId="0" borderId="20" xfId="61" applyNumberFormat="1" applyFont="1" applyBorder="1" applyAlignment="1">
      <alignment horizontal="right" vertical="center"/>
      <protection/>
    </xf>
    <xf numFmtId="0" fontId="7" fillId="0" borderId="32" xfId="0" applyFont="1" applyFill="1" applyBorder="1" applyAlignment="1">
      <alignment horizontal="center" vertical="center"/>
    </xf>
    <xf numFmtId="10" fontId="0" fillId="0" borderId="20" xfId="73" applyNumberFormat="1" applyFont="1" applyFill="1" applyBorder="1" applyAlignment="1">
      <alignment/>
    </xf>
    <xf numFmtId="14" fontId="0" fillId="0" borderId="16" xfId="67" applyNumberFormat="1" applyFont="1" applyFill="1" applyBorder="1" applyAlignment="1">
      <alignment horizontal="center" vertical="center" wrapText="1"/>
      <protection/>
    </xf>
    <xf numFmtId="0" fontId="5" fillId="0" borderId="12" xfId="67" applyFont="1" applyFill="1" applyBorder="1" applyAlignment="1">
      <alignment horizontal="center" vertical="center" wrapText="1"/>
      <protection/>
    </xf>
    <xf numFmtId="0" fontId="6" fillId="0" borderId="12" xfId="67" applyFont="1" applyFill="1" applyBorder="1" applyAlignment="1">
      <alignment horizontal="center" vertical="center"/>
      <protection/>
    </xf>
    <xf numFmtId="0" fontId="6" fillId="0" borderId="22" xfId="67" applyFont="1" applyFill="1" applyBorder="1" applyAlignment="1">
      <alignment horizontal="center" vertical="center"/>
      <protection/>
    </xf>
    <xf numFmtId="0" fontId="66" fillId="0" borderId="0" xfId="67" applyFont="1" applyFill="1">
      <alignment/>
      <protection/>
    </xf>
    <xf numFmtId="2" fontId="6" fillId="0" borderId="0" xfId="67" applyNumberFormat="1">
      <alignment/>
      <protection/>
    </xf>
    <xf numFmtId="10" fontId="18" fillId="0" borderId="34" xfId="74" applyNumberFormat="1" applyFont="1" applyBorder="1" applyAlignment="1">
      <alignment horizontal="center" vertical="center"/>
    </xf>
    <xf numFmtId="10" fontId="0" fillId="0" borderId="20" xfId="0" applyNumberFormat="1" applyFont="1" applyBorder="1" applyAlignment="1">
      <alignment horizontal="right"/>
    </xf>
    <xf numFmtId="3" fontId="2" fillId="0" borderId="18" xfId="62" applyNumberFormat="1" applyFont="1" applyFill="1" applyBorder="1" applyAlignment="1">
      <alignment horizontal="right" vertical="center" indent="1"/>
      <protection/>
    </xf>
    <xf numFmtId="10" fontId="0" fillId="0" borderId="23" xfId="0" applyNumberFormat="1" applyFont="1" applyBorder="1" applyAlignment="1">
      <alignment horizontal="right"/>
    </xf>
    <xf numFmtId="0" fontId="16" fillId="0" borderId="0" xfId="64" applyFont="1">
      <alignment/>
      <protection/>
    </xf>
    <xf numFmtId="192" fontId="2" fillId="0" borderId="20" xfId="61" applyNumberFormat="1" applyFont="1" applyBorder="1" applyAlignment="1">
      <alignment horizontal="right" vertical="center"/>
      <protection/>
    </xf>
    <xf numFmtId="10" fontId="0" fillId="0" borderId="0" xfId="61" applyNumberFormat="1">
      <alignment/>
      <protection/>
    </xf>
    <xf numFmtId="10" fontId="0" fillId="0" borderId="23" xfId="0" applyNumberFormat="1" applyFont="1" applyBorder="1" applyAlignment="1">
      <alignment horizontal="right"/>
    </xf>
    <xf numFmtId="10" fontId="0" fillId="0" borderId="20" xfId="0" applyNumberFormat="1" applyFont="1" applyBorder="1" applyAlignment="1">
      <alignment horizontal="right"/>
    </xf>
    <xf numFmtId="10" fontId="0" fillId="0" borderId="20" xfId="74" applyNumberFormat="1" applyFont="1" applyFill="1" applyBorder="1" applyAlignment="1">
      <alignment/>
    </xf>
    <xf numFmtId="10" fontId="0" fillId="0" borderId="23" xfId="0" applyNumberFormat="1" applyFont="1" applyFill="1" applyBorder="1" applyAlignment="1">
      <alignment/>
    </xf>
    <xf numFmtId="0" fontId="8" fillId="0" borderId="21" xfId="62" applyNumberFormat="1" applyFont="1" applyBorder="1" applyAlignment="1">
      <alignment horizontal="center" vertical="center" wrapText="1"/>
      <protection/>
    </xf>
    <xf numFmtId="49" fontId="8" fillId="0" borderId="21" xfId="62" applyNumberFormat="1" applyFont="1" applyBorder="1" applyAlignment="1">
      <alignment horizontal="center" vertical="center" wrapText="1"/>
      <protection/>
    </xf>
    <xf numFmtId="0" fontId="2" fillId="0" borderId="35" xfId="62" applyFont="1" applyBorder="1" applyAlignment="1">
      <alignment vertical="center"/>
      <protection/>
    </xf>
    <xf numFmtId="10" fontId="0" fillId="0" borderId="36" xfId="62" applyNumberFormat="1" applyFont="1" applyBorder="1" applyAlignment="1">
      <alignment horizontal="left" vertical="center"/>
      <protection/>
    </xf>
    <xf numFmtId="0" fontId="2" fillId="0" borderId="36" xfId="62" applyFont="1" applyBorder="1" applyAlignment="1">
      <alignment vertical="center"/>
      <protection/>
    </xf>
    <xf numFmtId="0" fontId="2" fillId="0" borderId="36" xfId="64" applyFont="1" applyBorder="1" applyAlignment="1">
      <alignment vertical="center"/>
      <protection/>
    </xf>
    <xf numFmtId="0" fontId="2" fillId="0" borderId="37" xfId="64" applyFont="1" applyBorder="1" applyAlignment="1">
      <alignment vertical="center"/>
      <protection/>
    </xf>
    <xf numFmtId="0" fontId="72" fillId="0" borderId="12" xfId="67" applyFont="1" applyBorder="1" applyAlignment="1">
      <alignment horizontal="center" vertical="center" wrapText="1"/>
      <protection/>
    </xf>
    <xf numFmtId="0" fontId="72" fillId="0" borderId="22" xfId="67" applyFont="1" applyBorder="1" applyAlignment="1">
      <alignment horizontal="center" vertical="center" wrapText="1"/>
      <protection/>
    </xf>
    <xf numFmtId="0" fontId="73" fillId="0" borderId="0" xfId="67" applyFont="1" applyAlignment="1">
      <alignment horizontal="center"/>
      <protection/>
    </xf>
    <xf numFmtId="0" fontId="74" fillId="0" borderId="21" xfId="62" applyFont="1" applyBorder="1" applyAlignment="1">
      <alignment horizontal="center" vertical="center" wrapText="1"/>
      <protection/>
    </xf>
    <xf numFmtId="0" fontId="9" fillId="0" borderId="37" xfId="64" applyFont="1" applyBorder="1" applyAlignment="1">
      <alignment vertical="center"/>
      <protection/>
    </xf>
    <xf numFmtId="0" fontId="9" fillId="0" borderId="36" xfId="64" applyFont="1" applyBorder="1" applyAlignment="1">
      <alignment vertical="center"/>
      <protection/>
    </xf>
    <xf numFmtId="0" fontId="18" fillId="0" borderId="36" xfId="64" applyFont="1" applyBorder="1" applyAlignment="1">
      <alignment vertical="center"/>
      <protection/>
    </xf>
    <xf numFmtId="0" fontId="9" fillId="0" borderId="36" xfId="62" applyFont="1" applyBorder="1" applyAlignment="1">
      <alignment vertical="center"/>
      <protection/>
    </xf>
    <xf numFmtId="0" fontId="8" fillId="0" borderId="35" xfId="62" applyFont="1" applyBorder="1" applyAlignment="1">
      <alignment vertical="center"/>
      <protection/>
    </xf>
    <xf numFmtId="2" fontId="2" fillId="0" borderId="15" xfId="62" applyNumberFormat="1" applyFont="1" applyFill="1" applyBorder="1" applyAlignment="1">
      <alignment horizontal="left" vertical="center" indent="1"/>
      <protection/>
    </xf>
    <xf numFmtId="10" fontId="2" fillId="0" borderId="15" xfId="73" applyNumberFormat="1" applyFont="1" applyFill="1" applyBorder="1" applyAlignment="1">
      <alignment horizontal="left" vertical="center" indent="1"/>
    </xf>
    <xf numFmtId="0" fontId="2" fillId="0" borderId="27" xfId="64" applyFont="1" applyBorder="1" applyAlignment="1">
      <alignment vertical="center"/>
      <protection/>
    </xf>
    <xf numFmtId="0" fontId="2" fillId="0" borderId="15" xfId="64" applyFont="1" applyBorder="1" applyAlignment="1">
      <alignment vertical="center"/>
      <protection/>
    </xf>
    <xf numFmtId="0" fontId="72" fillId="0" borderId="16" xfId="64" applyFont="1" applyBorder="1" applyAlignment="1">
      <alignment vertical="center"/>
      <protection/>
    </xf>
    <xf numFmtId="0" fontId="2" fillId="0" borderId="0" xfId="0" applyFont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4" fillId="0" borderId="17" xfId="64" applyFont="1" applyBorder="1" applyAlignment="1">
      <alignment horizontal="center" vertical="center" wrapText="1"/>
      <protection/>
    </xf>
    <xf numFmtId="0" fontId="4" fillId="0" borderId="21" xfId="64" applyFont="1" applyBorder="1" applyAlignment="1">
      <alignment horizontal="center" vertical="center" wrapText="1"/>
      <protection/>
    </xf>
    <xf numFmtId="0" fontId="2" fillId="0" borderId="0" xfId="66" applyFont="1" applyBorder="1">
      <alignment/>
      <protection/>
    </xf>
    <xf numFmtId="10" fontId="0" fillId="0" borderId="38" xfId="0" applyNumberFormat="1" applyFont="1" applyBorder="1" applyAlignment="1">
      <alignment/>
    </xf>
    <xf numFmtId="10" fontId="0" fillId="0" borderId="38" xfId="73" applyNumberFormat="1" applyFont="1" applyFill="1" applyBorder="1" applyAlignment="1">
      <alignment/>
    </xf>
    <xf numFmtId="0" fontId="0" fillId="0" borderId="3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10" fontId="0" fillId="0" borderId="41" xfId="0" applyNumberFormat="1" applyFont="1" applyBorder="1" applyAlignment="1">
      <alignment/>
    </xf>
    <xf numFmtId="10" fontId="0" fillId="0" borderId="42" xfId="0" applyNumberFormat="1" applyFont="1" applyBorder="1" applyAlignment="1">
      <alignment/>
    </xf>
    <xf numFmtId="10" fontId="0" fillId="0" borderId="43" xfId="0" applyNumberFormat="1" applyFont="1" applyBorder="1" applyAlignment="1">
      <alignment/>
    </xf>
    <xf numFmtId="10" fontId="0" fillId="0" borderId="42" xfId="0" applyNumberFormat="1" applyFont="1" applyBorder="1" applyAlignment="1">
      <alignment horizontal="right"/>
    </xf>
    <xf numFmtId="10" fontId="0" fillId="0" borderId="43" xfId="0" applyNumberFormat="1" applyFont="1" applyBorder="1" applyAlignment="1">
      <alignment horizontal="right"/>
    </xf>
    <xf numFmtId="10" fontId="0" fillId="0" borderId="38" xfId="0" applyNumberFormat="1" applyFont="1" applyBorder="1" applyAlignment="1">
      <alignment horizontal="right"/>
    </xf>
    <xf numFmtId="0" fontId="0" fillId="0" borderId="44" xfId="0" applyFont="1" applyFill="1" applyBorder="1" applyAlignment="1">
      <alignment horizontal="left" vertical="center" wrapText="1"/>
    </xf>
    <xf numFmtId="10" fontId="0" fillId="0" borderId="38" xfId="0" applyNumberFormat="1" applyFont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10" fontId="0" fillId="0" borderId="45" xfId="73" applyNumberFormat="1" applyFont="1" applyFill="1" applyBorder="1" applyAlignment="1">
      <alignment/>
    </xf>
    <xf numFmtId="10" fontId="0" fillId="0" borderId="46" xfId="73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 vertical="center"/>
    </xf>
    <xf numFmtId="0" fontId="5" fillId="0" borderId="44" xfId="62" applyFont="1" applyBorder="1" applyAlignment="1">
      <alignment horizontal="center" vertical="center" wrapText="1"/>
      <protection/>
    </xf>
    <xf numFmtId="10" fontId="0" fillId="0" borderId="40" xfId="0" applyNumberFormat="1" applyFont="1" applyBorder="1" applyAlignment="1">
      <alignment/>
    </xf>
    <xf numFmtId="0" fontId="0" fillId="0" borderId="48" xfId="0" applyFont="1" applyFill="1" applyBorder="1" applyAlignment="1">
      <alignment horizontal="left" vertical="center" wrapText="1"/>
    </xf>
    <xf numFmtId="0" fontId="0" fillId="0" borderId="40" xfId="0" applyBorder="1" applyAlignment="1">
      <alignment/>
    </xf>
    <xf numFmtId="0" fontId="2" fillId="0" borderId="49" xfId="66" applyFont="1" applyBorder="1">
      <alignment/>
      <protection/>
    </xf>
    <xf numFmtId="10" fontId="0" fillId="0" borderId="37" xfId="62" applyNumberFormat="1" applyFont="1" applyBorder="1" applyAlignment="1">
      <alignment horizontal="left" vertical="center"/>
      <protection/>
    </xf>
    <xf numFmtId="0" fontId="2" fillId="5" borderId="0" xfId="62" applyFill="1">
      <alignment/>
      <protection/>
    </xf>
    <xf numFmtId="0" fontId="10" fillId="5" borderId="0" xfId="62" applyFont="1" applyFill="1" applyBorder="1" applyAlignment="1">
      <alignment/>
      <protection/>
    </xf>
    <xf numFmtId="0" fontId="2" fillId="5" borderId="0" xfId="62" applyFill="1" applyBorder="1">
      <alignment/>
      <protection/>
    </xf>
    <xf numFmtId="4" fontId="2" fillId="0" borderId="39" xfId="62" applyNumberFormat="1" applyFont="1" applyFill="1" applyBorder="1" applyAlignment="1">
      <alignment horizontal="center" vertical="center"/>
      <protection/>
    </xf>
    <xf numFmtId="4" fontId="4" fillId="0" borderId="16" xfId="62" applyNumberFormat="1" applyFont="1" applyFill="1" applyBorder="1" applyAlignment="1">
      <alignment horizontal="center" vertical="center"/>
      <protection/>
    </xf>
    <xf numFmtId="3" fontId="4" fillId="0" borderId="22" xfId="62" applyNumberFormat="1" applyFont="1" applyFill="1" applyBorder="1" applyAlignment="1">
      <alignment horizontal="right" vertical="center" indent="1"/>
      <protection/>
    </xf>
    <xf numFmtId="0" fontId="4" fillId="0" borderId="22" xfId="64" applyFont="1" applyBorder="1" applyAlignment="1">
      <alignment horizontal="center" vertical="center" wrapText="1"/>
      <protection/>
    </xf>
    <xf numFmtId="0" fontId="4" fillId="0" borderId="16" xfId="62" applyFont="1" applyFill="1" applyBorder="1" applyAlignment="1">
      <alignment horizontal="left" vertical="center" indent="1"/>
      <protection/>
    </xf>
    <xf numFmtId="3" fontId="4" fillId="0" borderId="12" xfId="62" applyNumberFormat="1" applyFont="1" applyFill="1" applyBorder="1" applyAlignment="1">
      <alignment horizontal="right" vertical="center" indent="1"/>
      <protection/>
    </xf>
    <xf numFmtId="0" fontId="4" fillId="0" borderId="22" xfId="68" applyFont="1" applyBorder="1" applyAlignment="1">
      <alignment horizontal="right" vertical="center" indent="1"/>
      <protection/>
    </xf>
    <xf numFmtId="0" fontId="64" fillId="0" borderId="47" xfId="60" applyFont="1" applyBorder="1" applyAlignment="1">
      <alignment horizontal="center" vertical="center" wrapText="1"/>
      <protection/>
    </xf>
    <xf numFmtId="0" fontId="4" fillId="0" borderId="27" xfId="67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19" xfId="67" applyFont="1" applyBorder="1" applyAlignment="1">
      <alignment horizontal="center" vertical="center" wrapText="1"/>
      <protection/>
    </xf>
    <xf numFmtId="0" fontId="4" fillId="0" borderId="12" xfId="67" applyFont="1" applyBorder="1" applyAlignment="1">
      <alignment horizontal="center" vertical="center" wrapText="1"/>
      <protection/>
    </xf>
    <xf numFmtId="0" fontId="4" fillId="0" borderId="23" xfId="67" applyFont="1" applyBorder="1" applyAlignment="1">
      <alignment horizontal="center" vertical="center" wrapText="1"/>
      <protection/>
    </xf>
    <xf numFmtId="0" fontId="16" fillId="0" borderId="50" xfId="60" applyFont="1" applyBorder="1" applyAlignment="1">
      <alignment horizontal="left" vertical="center" wrapText="1"/>
      <protection/>
    </xf>
    <xf numFmtId="0" fontId="13" fillId="0" borderId="39" xfId="67" applyFont="1" applyBorder="1" applyAlignment="1">
      <alignment horizontal="center" vertical="center" wrapText="1"/>
      <protection/>
    </xf>
    <xf numFmtId="0" fontId="13" fillId="0" borderId="14" xfId="67" applyFont="1" applyBorder="1" applyAlignment="1">
      <alignment horizontal="center" vertical="center" wrapText="1"/>
      <protection/>
    </xf>
    <xf numFmtId="0" fontId="7" fillId="0" borderId="0" xfId="64" applyFont="1" applyBorder="1" applyAlignment="1">
      <alignment horizontal="left"/>
      <protection/>
    </xf>
    <xf numFmtId="0" fontId="23" fillId="5" borderId="0" xfId="62" applyFont="1" applyFill="1" applyAlignment="1">
      <alignment horizontal="left"/>
      <protection/>
    </xf>
    <xf numFmtId="0" fontId="20" fillId="0" borderId="47" xfId="62" applyFont="1" applyBorder="1" applyAlignment="1">
      <alignment horizontal="left"/>
      <protection/>
    </xf>
    <xf numFmtId="0" fontId="8" fillId="0" borderId="47" xfId="62" applyFont="1" applyBorder="1" applyAlignment="1">
      <alignment horizontal="center" vertical="center"/>
      <protection/>
    </xf>
    <xf numFmtId="0" fontId="15" fillId="0" borderId="47" xfId="0" applyFont="1" applyBorder="1" applyAlignment="1">
      <alignment horizontal="left"/>
    </xf>
    <xf numFmtId="0" fontId="4" fillId="0" borderId="19" xfId="64" applyFont="1" applyBorder="1" applyAlignment="1">
      <alignment horizontal="center" vertical="center"/>
      <protection/>
    </xf>
    <xf numFmtId="0" fontId="4" fillId="0" borderId="23" xfId="64" applyFont="1" applyBorder="1" applyAlignment="1">
      <alignment horizontal="center" vertical="center"/>
      <protection/>
    </xf>
    <xf numFmtId="0" fontId="4" fillId="0" borderId="27" xfId="64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horizontal="center" vertical="center" wrapText="1"/>
      <protection/>
    </xf>
    <xf numFmtId="0" fontId="7" fillId="24" borderId="0" xfId="64" applyFont="1" applyFill="1" applyAlignment="1">
      <alignment horizontal="center" vertical="center" textRotation="90"/>
      <protection/>
    </xf>
    <xf numFmtId="0" fontId="7" fillId="0" borderId="32" xfId="64" applyFont="1" applyBorder="1" applyAlignment="1">
      <alignment horizontal="center" vertical="center" wrapText="1"/>
      <protection/>
    </xf>
    <xf numFmtId="0" fontId="17" fillId="5" borderId="47" xfId="63" applyFont="1" applyFill="1" applyBorder="1" applyAlignment="1">
      <alignment horizontal="center" vertical="center" wrapText="1"/>
      <protection/>
    </xf>
    <xf numFmtId="0" fontId="17" fillId="0" borderId="47" xfId="63" applyFont="1" applyBorder="1" applyAlignment="1">
      <alignment horizontal="center" vertical="center" wrapText="1"/>
      <protection/>
    </xf>
    <xf numFmtId="0" fontId="0" fillId="0" borderId="45" xfId="61" applyBorder="1" applyAlignment="1">
      <alignment horizontal="center"/>
      <protection/>
    </xf>
    <xf numFmtId="0" fontId="17" fillId="5" borderId="32" xfId="63" applyFont="1" applyFill="1" applyBorder="1" applyAlignment="1">
      <alignment horizontal="center" vertical="center" wrapText="1"/>
      <protection/>
    </xf>
  </cellXfs>
  <cellStyles count="70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_2009_PR" xfId="61"/>
    <cellStyle name="Обычный_Q1 2010" xfId="62"/>
    <cellStyle name="Обычный_Q1 2010 2" xfId="63"/>
    <cellStyle name="Обычный_Аналіз_3q_09" xfId="64"/>
    <cellStyle name="Обычный_Аналіз_3q_09 2" xfId="65"/>
    <cellStyle name="Обычный_Исходники_Q4_2011" xfId="66"/>
    <cellStyle name="Обычный_Книга1" xfId="67"/>
    <cellStyle name="Обычный_Лист1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Текст предупреждения" xfId="76"/>
    <cellStyle name="Тысячи [0]_MM95 (3)" xfId="77"/>
    <cellStyle name="Тысячи_MM95 (3)" xfId="78"/>
    <cellStyle name="Comma" xfId="79"/>
    <cellStyle name="Comma [0]" xfId="80"/>
    <cellStyle name="Финансовый 2" xfId="81"/>
    <cellStyle name="Хороший" xfId="82"/>
    <cellStyle name="Шапка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3"/>
          <c:w val="0.944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Indexes!$J$1</c:f>
              <c:strCache>
                <c:ptCount val="1"/>
                <c:pt idx="0">
                  <c:v>Q1 2014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Indexes!$I$2:$I$14</c:f>
              <c:strCache/>
            </c:strRef>
          </c:cat>
          <c:val>
            <c:numRef>
              <c:f>Indexes!$J$2:$J$14</c:f>
              <c:numCache/>
            </c:numRef>
          </c:val>
        </c:ser>
        <c:ser>
          <c:idx val="1"/>
          <c:order val="1"/>
          <c:tx>
            <c:strRef>
              <c:f>Indexes!$K$1</c:f>
              <c:strCache>
                <c:ptCount val="1"/>
                <c:pt idx="0">
                  <c:v>1-year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Indexes!$I$2:$I$14</c:f>
              <c:strCache/>
            </c:strRef>
          </c:cat>
          <c:val>
            <c:numRef>
              <c:f>Indexes!$K$2:$K$14</c:f>
              <c:numCache/>
            </c:numRef>
          </c:val>
        </c:ser>
        <c:overlap val="-20"/>
        <c:gapWidth val="120"/>
        <c:axId val="33933931"/>
        <c:axId val="36969924"/>
      </c:barChart>
      <c:catAx>
        <c:axId val="3393393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6969924"/>
        <c:crosses val="autoZero"/>
        <c:auto val="1"/>
        <c:lblOffset val="0"/>
        <c:tickLblSkip val="1"/>
        <c:noMultiLvlLbl val="0"/>
      </c:catAx>
      <c:valAx>
        <c:axId val="36969924"/>
        <c:scaling>
          <c:orientation val="minMax"/>
          <c:max val="0.25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33931"/>
        <c:crossesAt val="1"/>
        <c:crossBetween val="between"/>
        <c:dispUnits/>
        <c:majorUnit val="0.05000000000000001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875"/>
          <c:y val="0.929"/>
          <c:w val="0.489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085"/>
          <c:w val="0.9385"/>
          <c:h val="0.8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'Assets and NAV'!$A$63</c:f>
              <c:strCache>
                <c:ptCount val="1"/>
                <c:pt idx="0">
                  <c:v>Open-ended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NAV'!$B$62:$E$62</c:f>
              <c:strCache/>
            </c:strRef>
          </c:cat>
          <c:val>
            <c:numRef>
              <c:f>'Assets and NAV'!$B$63:$E$63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'Assets and NAV'!$A$64</c:f>
              <c:strCache>
                <c:ptCount val="1"/>
                <c:pt idx="0">
                  <c:v>Interval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NAV'!$B$62:$E$62</c:f>
              <c:strCache/>
            </c:strRef>
          </c:cat>
          <c:val>
            <c:numRef>
              <c:f>'Assets and NAV'!$B$64:$E$64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'Assets and NAV'!$A$65</c:f>
              <c:strCache>
                <c:ptCount val="1"/>
                <c:pt idx="0">
                  <c:v>Closed-end (venture excluded)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NAV'!$B$62:$E$62</c:f>
              <c:strCache/>
            </c:strRef>
          </c:cat>
          <c:val>
            <c:numRef>
              <c:f>'Assets and NAV'!$B$65:$E$65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9482614"/>
        <c:axId val="42690343"/>
      </c:barChart>
      <c:catAx>
        <c:axId val="49482614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42690343"/>
        <c:crosses val="autoZero"/>
        <c:auto val="1"/>
        <c:lblOffset val="100"/>
        <c:tickLblSkip val="1"/>
        <c:noMultiLvlLbl val="0"/>
      </c:catAx>
      <c:valAx>
        <c:axId val="42690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82614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75"/>
          <c:y val="0.866"/>
          <c:w val="0.7342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CII NAV</a:t>
            </a:r>
          </a:p>
        </c:rich>
      </c:tx>
      <c:layout>
        <c:manualLayout>
          <c:xMode val="factor"/>
          <c:yMode val="factor"/>
          <c:x val="-0.005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27875"/>
          <c:w val="0.706"/>
          <c:h val="0.6155"/>
        </c:manualLayout>
      </c:layout>
      <c:ofPieChart>
        <c:ofPieType val="bar"/>
        <c:varyColors val="1"/>
        <c:ser>
          <c:idx val="0"/>
          <c:order val="0"/>
          <c:tx>
            <c:strRef>
              <c:f>'Assets and NAV'!$B$90</c:f>
              <c:strCache>
                <c:ptCount val="1"/>
                <c:pt idx="0">
                  <c:v>31.03.2014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Non-venture funds
5.62%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'Assets and NAV'!$A$91:$A$94</c:f>
              <c:strCache/>
            </c:strRef>
          </c:cat>
          <c:val>
            <c:numRef>
              <c:f>'Assets and NAV'!$B$91:$B$94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.00275"/>
          <c:y val="0.12075"/>
          <c:w val="0.9465"/>
          <c:h val="0.77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'Assets and NAV'!$A$7</c:f>
              <c:strCache>
                <c:ptCount val="1"/>
                <c:pt idx="0">
                  <c:v>All funds (venture excluded)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'Assets and NAV'!$A$8</c:f>
              <c:strCache>
                <c:ptCount val="1"/>
                <c:pt idx="0">
                  <c:v>Venture funds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gapWidth val="200"/>
        <c:gapDepth val="230"/>
        <c:shape val="box"/>
        <c:axId val="48668768"/>
        <c:axId val="35365729"/>
        <c:axId val="49856106"/>
      </c:bar3DChart>
      <c:catAx>
        <c:axId val="48668768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35365729"/>
        <c:crosses val="autoZero"/>
        <c:auto val="1"/>
        <c:lblOffset val="100"/>
        <c:tickLblSkip val="1"/>
        <c:noMultiLvlLbl val="0"/>
      </c:catAx>
      <c:valAx>
        <c:axId val="35365729"/>
        <c:scaling>
          <c:orientation val="minMax"/>
          <c:max val="1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UAH M</a:t>
                </a:r>
              </a:p>
            </c:rich>
          </c:tx>
          <c:layout>
            <c:manualLayout>
              <c:xMode val="factor"/>
              <c:yMode val="factor"/>
              <c:x val="0.06025"/>
              <c:y val="-0.3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8668768"/>
        <c:crossesAt val="1"/>
        <c:crossBetween val="between"/>
        <c:dispUnits/>
        <c:majorUnit val="20000"/>
        <c:minorUnit val="400"/>
      </c:valAx>
      <c:serAx>
        <c:axId val="49856106"/>
        <c:scaling>
          <c:orientation val="minMax"/>
        </c:scaling>
        <c:axPos val="b"/>
        <c:delete val="1"/>
        <c:majorTickMark val="out"/>
        <c:minorTickMark val="none"/>
        <c:tickLblPos val="nextTo"/>
        <c:crossAx val="3536572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325"/>
          <c:y val="0.9"/>
          <c:w val="0.450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85"/>
          <c:w val="0.971"/>
          <c:h val="0.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'Inflows-Outflows'!$B$2</c:f>
              <c:strCache>
                <c:ptCount val="1"/>
                <c:pt idx="0">
                  <c:v>Net monthly inflow/ outflow for the period (lhs)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'Inflows-Outflows'!$A$3:$A$15</c:f>
              <c:strCache/>
            </c:strRef>
          </c:cat>
          <c:val>
            <c:numRef>
              <c:f>'Inflows-Outflows'!$B$3:$B$15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6051771"/>
        <c:axId val="11812756"/>
      </c:barChart>
      <c:lineChart>
        <c:grouping val="standard"/>
        <c:varyColors val="0"/>
        <c:ser>
          <c:idx val="0"/>
          <c:order val="1"/>
          <c:tx>
            <c:strRef>
              <c:f>'Inflows-Outflows'!$C$2</c:f>
              <c:strCache>
                <c:ptCount val="1"/>
                <c:pt idx="0">
                  <c:v>Number of funds on which data for the period are available (rhs)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'Inflows-Outflows'!$A$3:$A$15</c:f>
              <c:strCache/>
            </c:strRef>
          </c:cat>
          <c:val>
            <c:numRef>
              <c:f>'Inflows-Outflows'!$C$3:$C$15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9205941"/>
        <c:axId val="17309150"/>
      </c:lineChart>
      <c:catAx>
        <c:axId val="460517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12756"/>
        <c:crosses val="autoZero"/>
        <c:auto val="0"/>
        <c:lblOffset val="0"/>
        <c:tickLblSkip val="1"/>
        <c:noMultiLvlLbl val="0"/>
      </c:catAx>
      <c:valAx>
        <c:axId val="11812756"/>
        <c:scaling>
          <c:orientation val="minMax"/>
          <c:max val="2000"/>
          <c:min val="-1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UAH thsd</a:t>
                </a:r>
              </a:p>
            </c:rich>
          </c:tx>
          <c:layout>
            <c:manualLayout>
              <c:xMode val="factor"/>
              <c:yMode val="factor"/>
              <c:x val="0.016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51771"/>
        <c:crossesAt val="1"/>
        <c:crossBetween val="between"/>
        <c:dispUnits/>
        <c:majorUnit val="2000"/>
      </c:valAx>
      <c:catAx>
        <c:axId val="39205941"/>
        <c:scaling>
          <c:orientation val="minMax"/>
        </c:scaling>
        <c:axPos val="b"/>
        <c:delete val="1"/>
        <c:majorTickMark val="out"/>
        <c:minorTickMark val="none"/>
        <c:tickLblPos val="nextTo"/>
        <c:crossAx val="17309150"/>
        <c:crosses val="autoZero"/>
        <c:auto val="0"/>
        <c:lblOffset val="100"/>
        <c:tickLblSkip val="1"/>
        <c:noMultiLvlLbl val="0"/>
      </c:catAx>
      <c:valAx>
        <c:axId val="17309150"/>
        <c:scaling>
          <c:orientation val="minMax"/>
          <c:max val="42"/>
          <c:min val="28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941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05"/>
          <c:y val="0.915"/>
          <c:w val="0.8045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6175"/>
          <c:w val="0.972"/>
          <c:h val="0.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'Inflows-Outflows'!$A$18:$F$18</c:f>
              <c:strCache>
                <c:ptCount val="1"/>
                <c:pt idx="0">
                  <c:v>Quarterly Net Inflow/Outflow of Capital in Open-Ended CII, UAH thsd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'Inflows-Outflows'!$A$19:$A$23</c:f>
              <c:strCache/>
            </c:strRef>
          </c:cat>
          <c:val>
            <c:numRef>
              <c:f>'Inflows-Outflows'!$B$19:$B$23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30"/>
        <c:axId val="21564623"/>
        <c:axId val="59863880"/>
      </c:barChart>
      <c:catAx>
        <c:axId val="21564623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63880"/>
        <c:crossesAt val="0"/>
        <c:auto val="0"/>
        <c:lblOffset val="0"/>
        <c:tickLblSkip val="1"/>
        <c:noMultiLvlLbl val="0"/>
      </c:catAx>
      <c:valAx>
        <c:axId val="59863880"/>
        <c:scaling>
          <c:orientation val="minMax"/>
          <c:max val="0"/>
          <c:min val="-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UAH thsd</a:t>
                </a:r>
              </a:p>
            </c:rich>
          </c:tx>
          <c:layout>
            <c:manualLayout>
              <c:xMode val="factor"/>
              <c:yMode val="factor"/>
              <c:x val="0.024"/>
              <c:y val="0.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64623"/>
        <c:crossesAt val="1"/>
        <c:crossBetween val="between"/>
        <c:dispUnits/>
        <c:majorUnit val="10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Investors!#REF!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Investors!#REF!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Investors!#REF!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Investors!#REF!</c:f>
              <c:numCache>
                <c:ptCount val="1"/>
                <c:pt idx="0">
                  <c:v>1</c:v>
                </c:pt>
              </c:numCache>
            </c:numRef>
          </c:val>
        </c:ser>
        <c:axId val="1904009"/>
        <c:axId val="17136082"/>
      </c:barChart>
      <c:catAx>
        <c:axId val="1904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17136082"/>
        <c:crosses val="autoZero"/>
        <c:auto val="1"/>
        <c:lblOffset val="100"/>
        <c:tickLblSkip val="1"/>
        <c:noMultiLvlLbl val="0"/>
      </c:catAx>
      <c:valAx>
        <c:axId val="17136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904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Investors!#REF!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Investors!#REF!</c:f>
              <c:numCache>
                <c:ptCount val="1"/>
                <c:pt idx="0">
                  <c:v>1</c:v>
                </c:pt>
              </c:numCache>
            </c:numRef>
          </c:val>
        </c:ser>
        <c:axId val="20007011"/>
        <c:axId val="45845372"/>
      </c:barChart>
      <c:catAx>
        <c:axId val="2000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45845372"/>
        <c:crosses val="autoZero"/>
        <c:auto val="1"/>
        <c:lblOffset val="100"/>
        <c:tickLblSkip val="1"/>
        <c:noMultiLvlLbl val="0"/>
      </c:catAx>
      <c:valAx>
        <c:axId val="45845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0007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Investors!#REF!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Investors!#REF!</c:f>
              <c:numCache>
                <c:ptCount val="1"/>
                <c:pt idx="0">
                  <c:v>1</c:v>
                </c:pt>
              </c:numCache>
            </c:numRef>
          </c:val>
        </c:ser>
        <c:axId val="9955165"/>
        <c:axId val="22487622"/>
      </c:barChart>
      <c:catAx>
        <c:axId val="9955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87622"/>
        <c:crosses val="autoZero"/>
        <c:auto val="0"/>
        <c:lblOffset val="100"/>
        <c:tickLblSkip val="1"/>
        <c:noMultiLvlLbl val="0"/>
      </c:catAx>
      <c:valAx>
        <c:axId val="22487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5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Investors!#REF!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Investors!#REF!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Investors!#REF!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Investors!#REF!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935"/>
          <c:w val="0.9905"/>
          <c:h val="0.9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'AMC and CII'!$B$1</c:f>
              <c:strCache>
                <c:ptCount val="1"/>
                <c:pt idx="0">
                  <c:v>Number of AMC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'AMC and CII'!$A$2:$A$27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'AMC and CII'!$B$2:$B$27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80"/>
        <c:axId val="64293861"/>
        <c:axId val="41773838"/>
      </c:barChart>
      <c:lineChart>
        <c:grouping val="standard"/>
        <c:varyColors val="0"/>
        <c:ser>
          <c:idx val="0"/>
          <c:order val="1"/>
          <c:tx>
            <c:strRef>
              <c:f>'AMC and CII'!$C$1</c:f>
              <c:strCache>
                <c:ptCount val="1"/>
                <c:pt idx="0">
                  <c:v>Number of CII per one AMC 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'AMC and CII'!$A$2:$A$27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'AMC and CII'!$C$2:$C$27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0420223"/>
        <c:axId val="28237688"/>
      </c:lineChart>
      <c:catAx>
        <c:axId val="64293861"/>
        <c:scaling>
          <c:orientation val="minMax"/>
        </c:scaling>
        <c:axPos val="b"/>
        <c:delete val="0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3838"/>
        <c:crosses val="autoZero"/>
        <c:auto val="0"/>
        <c:lblOffset val="0"/>
        <c:tickLblSkip val="1"/>
        <c:noMultiLvlLbl val="0"/>
      </c:catAx>
      <c:valAx>
        <c:axId val="417738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93861"/>
        <c:crossesAt val="1"/>
        <c:crossBetween val="between"/>
        <c:dispUnits/>
      </c:valAx>
      <c:catAx>
        <c:axId val="40420223"/>
        <c:scaling>
          <c:orientation val="minMax"/>
        </c:scaling>
        <c:axPos val="b"/>
        <c:delete val="1"/>
        <c:majorTickMark val="out"/>
        <c:minorTickMark val="none"/>
        <c:tickLblPos val="nextTo"/>
        <c:crossAx val="28237688"/>
        <c:crosses val="autoZero"/>
        <c:auto val="0"/>
        <c:lblOffset val="100"/>
        <c:tickLblSkip val="1"/>
        <c:noMultiLvlLbl val="0"/>
      </c:catAx>
      <c:valAx>
        <c:axId val="282376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4202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525"/>
          <c:y val="0"/>
          <c:w val="0.506"/>
          <c:h val="0.0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5"/>
          <c:w val="0.985"/>
          <c:h val="0.87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Investors!$B$2:$B$3</c:f>
              <c:strCache>
                <c:ptCount val="1"/>
                <c:pt idx="0">
                  <c:v>Legal entities residents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(Investors!$A$4:$A$6,Investors!$A$8)</c:f>
              <c:strCache/>
            </c:strRef>
          </c:cat>
          <c:val>
            <c:numRef>
              <c:f>(Investors!$B$4:$B$6,Investors!$B$8)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Investors!$C$2:$C$3</c:f>
              <c:strCache>
                <c:ptCount val="1"/>
                <c:pt idx="0">
                  <c:v>Legal entities non-residents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(Investors!$A$4:$A$6,Investors!$A$8)</c:f>
              <c:strCache/>
            </c:strRef>
          </c:cat>
          <c:val>
            <c:numRef>
              <c:f>(Investors!$C$4:$C$6,Investors!$C$8)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Investors!$D$2:$D$3</c:f>
              <c:strCache>
                <c:ptCount val="1"/>
                <c:pt idx="0">
                  <c:v>Natural persons non-residents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(Investors!$A$4:$A$6,Investors!$A$8)</c:f>
              <c:strCache/>
            </c:strRef>
          </c:cat>
          <c:val>
            <c:numRef>
              <c:f>(Investors!$D$4:$D$6,Investors!$D$8)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Investors!$E$2:$E$3</c:f>
              <c:strCache>
                <c:ptCount val="1"/>
                <c:pt idx="0">
                  <c:v>Natural persons non-residents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(Investors!$A$4:$A$6,Investors!$A$8)</c:f>
              <c:strCache/>
            </c:strRef>
          </c:cat>
          <c:val>
            <c:numRef>
              <c:f>(Investors!$E$4:$E$6,Investors!$E$8)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062007"/>
        <c:axId val="9558064"/>
      </c:barChart>
      <c:catAx>
        <c:axId val="1062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558064"/>
        <c:crosses val="autoZero"/>
        <c:auto val="1"/>
        <c:lblOffset val="100"/>
        <c:tickLblSkip val="1"/>
        <c:noMultiLvlLbl val="0"/>
      </c:catAx>
      <c:valAx>
        <c:axId val="9558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2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5"/>
          <c:y val="0.8845"/>
          <c:w val="0.84525"/>
          <c:h val="0.1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Interval CII</a:t>
            </a:r>
          </a:p>
        </c:rich>
      </c:tx>
      <c:layout>
        <c:manualLayout>
          <c:xMode val="factor"/>
          <c:yMode val="factor"/>
          <c:x val="-0.033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5"/>
          <c:y val="0.27475"/>
          <c:w val="0.488"/>
          <c:h val="0.553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72.81%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Types'!$E$2:$E$9</c:f>
              <c:strCache/>
            </c:strRef>
          </c:cat>
          <c:val>
            <c:numRef>
              <c:f>'Asset Structure_Fund Types'!$F$2:$F$9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Closed-end CII (venture excluded)</a:t>
            </a:r>
          </a:p>
        </c:rich>
      </c:tx>
      <c:layout>
        <c:manualLayout>
          <c:xMode val="factor"/>
          <c:yMode val="factor"/>
          <c:x val="0.049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75"/>
          <c:y val="0.3785"/>
          <c:w val="0.50275"/>
          <c:h val="0.534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42.79%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Types'!$H$2:$H$11</c:f>
              <c:strCache/>
            </c:strRef>
          </c:cat>
          <c:val>
            <c:numRef>
              <c:f>'Asset Structure_Fund Types'!$I$2:$I$11</c:f>
              <c:numCache/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Open-Ended CII</a:t>
            </a:r>
          </a:p>
        </c:rich>
      </c:tx>
      <c:layout>
        <c:manualLayout>
          <c:xMode val="factor"/>
          <c:yMode val="factor"/>
          <c:x val="0.02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25"/>
          <c:y val="0.299"/>
          <c:w val="0.48425"/>
          <c:h val="0.550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41.01%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Types'!$B$2:$B$9</c:f>
              <c:strCache/>
            </c:strRef>
          </c:cat>
          <c:val>
            <c:numRef>
              <c:f>'Asset Structure_Fund Types'!$C$2:$C$9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ALL CII 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(excluding V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enture Funds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90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75"/>
          <c:y val="0.3665"/>
          <c:w val="0.4865"/>
          <c:h val="0.495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43.15%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Types'!$K$2:$K$11</c:f>
              <c:strCache/>
            </c:strRef>
          </c:cat>
          <c:val>
            <c:numRef>
              <c:f>'Asset Structure_Fund Types'!$L$2:$L$11</c:f>
              <c:numCache/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Venture CII</a:t>
            </a:r>
          </a:p>
        </c:rich>
      </c:tx>
      <c:layout>
        <c:manualLayout>
          <c:xMode val="factor"/>
          <c:yMode val="factor"/>
          <c:x val="-0.01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25"/>
          <c:y val="0.3375"/>
          <c:w val="0.56925"/>
          <c:h val="0.596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
28.16%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Types'!$B$69:$B$80</c:f>
              <c:strCache/>
            </c:strRef>
          </c:cat>
          <c:val>
            <c:numRef>
              <c:f>'Asset Structure_Fund Types'!$C$69:$C$80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100"/>
        <c:splitType val="pos"/>
        <c:splitPos val="8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18913713"/>
        <c:axId val="36005690"/>
      </c:barChart>
      <c:catAx>
        <c:axId val="189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36005690"/>
        <c:crosses val="autoZero"/>
        <c:auto val="1"/>
        <c:lblOffset val="100"/>
        <c:tickLblSkip val="1"/>
        <c:noMultiLvlLbl val="0"/>
      </c:catAx>
      <c:valAx>
        <c:axId val="36005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8913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55615755"/>
        <c:axId val="30779748"/>
      </c:barChart>
      <c:catAx>
        <c:axId val="5561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30779748"/>
        <c:crosses val="autoZero"/>
        <c:auto val="1"/>
        <c:lblOffset val="100"/>
        <c:tickLblSkip val="1"/>
        <c:noMultiLvlLbl val="0"/>
      </c:catAx>
      <c:valAx>
        <c:axId val="30779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5615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8582277"/>
        <c:axId val="10131630"/>
      </c:barChart>
      <c:catAx>
        <c:axId val="858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1630"/>
        <c:crosses val="autoZero"/>
        <c:auto val="0"/>
        <c:lblOffset val="100"/>
        <c:tickLblSkip val="1"/>
        <c:noMultiLvlLbl val="0"/>
      </c:catAx>
      <c:valAx>
        <c:axId val="10131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82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1"/>
      <c:depthPercent val="100"/>
      <c:rAngAx val="1"/>
    </c:view3D>
    <c:plotArea>
      <c:layout>
        <c:manualLayout>
          <c:xMode val="edge"/>
          <c:yMode val="edge"/>
          <c:x val="0.14625"/>
          <c:y val="0.22975"/>
          <c:w val="0.715"/>
          <c:h val="0.45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'Fund Dynamics'!$M$9:$P$9</c:f>
              <c:strCache/>
            </c:strRef>
          </c:cat>
          <c:val>
            <c:numRef>
              <c:f>'Fund Dynamics'!$M$10:$P$10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5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24075807"/>
        <c:axId val="15355672"/>
      </c:barChart>
      <c:catAx>
        <c:axId val="2407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15355672"/>
        <c:crosses val="autoZero"/>
        <c:auto val="1"/>
        <c:lblOffset val="100"/>
        <c:tickLblSkip val="1"/>
        <c:noMultiLvlLbl val="0"/>
      </c:catAx>
      <c:valAx>
        <c:axId val="15355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4075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"/>
          <c:w val="0.95125"/>
          <c:h val="0.916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'Rates of Return'!$G$1</c:f>
              <c:strCache>
                <c:ptCount val="1"/>
                <c:pt idx="0">
                  <c:v>Q1 2014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Return'!$F$2:$F$12</c:f>
              <c:strCache/>
            </c:strRef>
          </c:cat>
          <c:val>
            <c:numRef>
              <c:f>'Rates of Return'!$G$2:$G$12</c:f>
              <c:numCache/>
            </c:numRef>
          </c:val>
        </c:ser>
        <c:ser>
          <c:idx val="0"/>
          <c:order val="1"/>
          <c:tx>
            <c:strRef>
              <c:f>'Rates of Return'!$H$1</c:f>
              <c:strCache>
                <c:ptCount val="1"/>
                <c:pt idx="0">
                  <c:v>1-year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'Rates of Return'!$F$2:$F$12</c:f>
              <c:strCache/>
            </c:strRef>
          </c:cat>
          <c:val>
            <c:numRef>
              <c:f>'Rates of Return'!$H$2:$H$12</c:f>
              <c:numCache/>
            </c:numRef>
          </c:val>
        </c:ser>
        <c:overlap val="-20"/>
        <c:gapWidth val="120"/>
        <c:axId val="3983321"/>
        <c:axId val="35849890"/>
      </c:barChart>
      <c:catAx>
        <c:axId val="398332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49890"/>
        <c:crosses val="autoZero"/>
        <c:auto val="1"/>
        <c:lblOffset val="0"/>
        <c:tickLblSkip val="1"/>
        <c:noMultiLvlLbl val="0"/>
      </c:catAx>
      <c:valAx>
        <c:axId val="35849890"/>
        <c:scaling>
          <c:orientation val="minMax"/>
          <c:max val="0.55"/>
          <c:min val="-0.050000000000000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3321"/>
        <c:crossesAt val="1"/>
        <c:crossBetween val="between"/>
        <c:dispUnits/>
        <c:majorUnit val="0.050000000000000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125"/>
          <c:y val="0.93925"/>
          <c:w val="0.268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75"/>
          <c:w val="0.95975"/>
          <c:h val="0.84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'Rates of Return'!$C$1</c:f>
              <c:strCache>
                <c:ptCount val="1"/>
                <c:pt idx="0">
                  <c:v>Q1 2014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Return'!$F$15:$F$18</c:f>
              <c:strCache/>
            </c:strRef>
          </c:cat>
          <c:val>
            <c:numRef>
              <c:f>'Rates of Return'!$G$15:$G$18</c:f>
              <c:numCache/>
            </c:numRef>
          </c:val>
        </c:ser>
        <c:ser>
          <c:idx val="1"/>
          <c:order val="1"/>
          <c:tx>
            <c:strRef>
              <c:f>'Rates of Return'!$D$1</c:f>
              <c:strCache>
                <c:ptCount val="1"/>
                <c:pt idx="0">
                  <c:v>1-year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'Rates of Return'!$F$15:$F$18</c:f>
              <c:strCache/>
            </c:strRef>
          </c:cat>
          <c:val>
            <c:numRef>
              <c:f>'Rates of Return'!$H$15:$H$18</c:f>
              <c:numCache/>
            </c:numRef>
          </c:val>
        </c:ser>
        <c:overlap val="-20"/>
        <c:gapWidth val="120"/>
        <c:axId val="54213555"/>
        <c:axId val="18159948"/>
      </c:barChart>
      <c:catAx>
        <c:axId val="5421355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59948"/>
        <c:crosses val="autoZero"/>
        <c:auto val="1"/>
        <c:lblOffset val="0"/>
        <c:tickLblSkip val="1"/>
        <c:noMultiLvlLbl val="0"/>
      </c:catAx>
      <c:valAx>
        <c:axId val="18159948"/>
        <c:scaling>
          <c:orientation val="minMax"/>
          <c:max val="0.2"/>
          <c:min val="0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13555"/>
        <c:crossesAt val="1"/>
        <c:crossBetween val="between"/>
        <c:dispUnits/>
        <c:majorUnit val="0.050000000000000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"/>
          <c:y val="0.858"/>
          <c:w val="0.32675"/>
          <c:h val="0.1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64"/>
      <c:depthPercent val="100"/>
      <c:rAngAx val="1"/>
    </c:view3D>
    <c:plotArea>
      <c:layout>
        <c:manualLayout>
          <c:xMode val="edge"/>
          <c:yMode val="edge"/>
          <c:x val="0.20175"/>
          <c:y val="0.148"/>
          <c:w val="0.634"/>
          <c:h val="0.65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('Fund Dynamics'!$C$13:$E$13,'Fund Dynamics'!$G$13)</c:f>
              <c:strCache/>
            </c:strRef>
          </c:cat>
          <c:val>
            <c:numRef>
              <c:f>('Fund Dynamics'!$C$16:$E$16,'Fund Dynamics'!$G$16)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64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asset value </a:t>
            </a:r>
          </a:p>
        </c:rich>
      </c:tx>
      <c:layout>
        <c:manualLayout>
          <c:xMode val="factor"/>
          <c:yMode val="factor"/>
          <c:x val="0.098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9225"/>
          <c:y val="0.16075"/>
          <c:w val="0.252"/>
          <c:h val="0.55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'Regional Distribution'!$H$21:$H$26</c:f>
              <c:strCache/>
            </c:strRef>
          </c:cat>
          <c:val>
            <c:numRef>
              <c:f>'Regional Distribution'!$I$21:$I$26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number of funds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4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125"/>
          <c:y val="0.15575"/>
          <c:w val="0.2555"/>
          <c:h val="0.60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'Regional Distribution'!$E$21:$E$26</c:f>
              <c:strCache/>
            </c:strRef>
          </c:cat>
          <c:val>
            <c:numRef>
              <c:f>'Regional Distribution'!$F$21:$F$26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.0265"/>
          <c:y val="0.08125"/>
          <c:w val="0.765"/>
          <c:h val="0.80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'Assets and NAV'!$A$4</c:f>
              <c:strCache>
                <c:ptCount val="1"/>
                <c:pt idx="0">
                  <c:v>Open-ended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'Assets and NAV'!$A$5</c:f>
              <c:strCache>
                <c:ptCount val="1"/>
                <c:pt idx="0">
                  <c:v>Interval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'Assets and NAV'!$A$6</c:f>
              <c:strCache>
                <c:ptCount val="1"/>
                <c:pt idx="0">
                  <c:v>Closed-end (venture excluded)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gapWidth val="200"/>
        <c:gapDepth val="230"/>
        <c:shape val="box"/>
        <c:axId val="52812601"/>
        <c:axId val="5551362"/>
        <c:axId val="49962259"/>
      </c:bar3DChart>
      <c:catAx>
        <c:axId val="52812601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5551362"/>
        <c:crosses val="autoZero"/>
        <c:auto val="1"/>
        <c:lblOffset val="100"/>
        <c:tickLblSkip val="1"/>
        <c:noMultiLvlLbl val="0"/>
      </c:catAx>
      <c:valAx>
        <c:axId val="5551362"/>
        <c:scaling>
          <c:orientation val="minMax"/>
          <c:max val="1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UAH M</a:t>
                </a:r>
              </a:p>
            </c:rich>
          </c:tx>
          <c:layout>
            <c:manualLayout>
              <c:xMode val="factor"/>
              <c:yMode val="factor"/>
              <c:x val="0.05725"/>
              <c:y val="-0.36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12601"/>
        <c:crossesAt val="1"/>
        <c:crossBetween val="between"/>
        <c:dispUnits/>
        <c:majorUnit val="1000"/>
        <c:minorUnit val="400"/>
      </c:valAx>
      <c:serAx>
        <c:axId val="49962259"/>
        <c:scaling>
          <c:orientation val="minMax"/>
        </c:scaling>
        <c:axPos val="b"/>
        <c:delete val="1"/>
        <c:majorTickMark val="out"/>
        <c:minorTickMark val="none"/>
        <c:tickLblPos val="nextTo"/>
        <c:crossAx val="555136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5"/>
          <c:y val="0.89975"/>
          <c:w val="0.661"/>
          <c:h val="0.0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005"/>
          <c:w val="0.95525"/>
          <c:h val="0.8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'Assets and NAV'!$A$13</c:f>
              <c:strCache>
                <c:ptCount val="1"/>
                <c:pt idx="0">
                  <c:v>Open-ended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NAV'!$B$12:$E$12</c:f>
              <c:strCache/>
            </c:strRef>
          </c:cat>
          <c:val>
            <c:numRef>
              <c:f>'Assets and NAV'!$B$13:$E$13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'Assets and NAV'!$A$14</c:f>
              <c:strCache>
                <c:ptCount val="1"/>
                <c:pt idx="0">
                  <c:v>Interval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NAV'!$B$12:$E$12</c:f>
              <c:strCache/>
            </c:strRef>
          </c:cat>
          <c:val>
            <c:numRef>
              <c:f>'Assets and NAV'!$B$14:$E$14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'Assets and NAV'!$A$15</c:f>
              <c:strCache>
                <c:ptCount val="1"/>
                <c:pt idx="0">
                  <c:v>Closed-end (venture excluded)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NAV'!$B$12:$E$12</c:f>
              <c:strCache/>
            </c:strRef>
          </c:cat>
          <c:val>
            <c:numRef>
              <c:f>'Assets and NAV'!$B$15:$E$15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160"/>
        <c:axId val="47007148"/>
        <c:axId val="20411149"/>
      </c:barChart>
      <c:catAx>
        <c:axId val="4700714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20411149"/>
        <c:crosses val="autoZero"/>
        <c:auto val="1"/>
        <c:lblOffset val="100"/>
        <c:tickLblSkip val="1"/>
        <c:noMultiLvlLbl val="0"/>
      </c:catAx>
      <c:valAx>
        <c:axId val="20411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07148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7"/>
          <c:y val="0.892"/>
          <c:w val="0.6795"/>
          <c:h val="0.1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CII NAV</a:t>
            </a:r>
          </a:p>
        </c:rich>
      </c:tx>
      <c:layout>
        <c:manualLayout>
          <c:xMode val="factor"/>
          <c:yMode val="factor"/>
          <c:x val="-0.017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24625"/>
          <c:w val="0.616"/>
          <c:h val="0.71225"/>
        </c:manualLayout>
      </c:layout>
      <c:ofPieChart>
        <c:ofPieType val="bar"/>
        <c:varyColors val="1"/>
        <c:ser>
          <c:idx val="0"/>
          <c:order val="0"/>
          <c:tx>
            <c:strRef>
              <c:f>'Assets and NAV'!$B$40</c:f>
              <c:strCache>
                <c:ptCount val="1"/>
                <c:pt idx="0">
                  <c:v>31.03.2014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Venture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94.46%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Open-ended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0,05%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Interval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0,07%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Closed-end (venture excluded)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5,42%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Non-venture  funds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5.54%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'Assets and NAV'!$A$41:$A$44</c:f>
              <c:strCache/>
            </c:strRef>
          </c:cat>
          <c:val>
            <c:numRef>
              <c:f>'Assets and NAV'!$B$41:$B$44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0</xdr:rowOff>
    </xdr:from>
    <xdr:to>
      <xdr:col>13</xdr:col>
      <xdr:colOff>609600</xdr:colOff>
      <xdr:row>14</xdr:row>
      <xdr:rowOff>47625</xdr:rowOff>
    </xdr:to>
    <xdr:graphicFrame>
      <xdr:nvGraphicFramePr>
        <xdr:cNvPr id="33" name="Диаграмма 33"/>
        <xdr:cNvGraphicFramePr/>
      </xdr:nvGraphicFramePr>
      <xdr:xfrm>
        <a:off x="6905625" y="0"/>
        <a:ext cx="57150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5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6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7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8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9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0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1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2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3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4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5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6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7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8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9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0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1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2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3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4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5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6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7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8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9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0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1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2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3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4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5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0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1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2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3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4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5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6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7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8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9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0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1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2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3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4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5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6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7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8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9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0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1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2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3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4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5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6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7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8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9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0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1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2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3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4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5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6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7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8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9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0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1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2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3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4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5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6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7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8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9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0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1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2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3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4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5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6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7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8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9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0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1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2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3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4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5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6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7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8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9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0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1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2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3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4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5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6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7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8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9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0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1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2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3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4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5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6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7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8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9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0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1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2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3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4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5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18" name="Picture 457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19" name="Picture 457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20" name="Picture 457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21" name="Picture 457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22" name="Picture 457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23" name="Picture 457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24" name="Picture 457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25" name="Picture 457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26" name="Picture 457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27" name="Picture 457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28" name="Picture 457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29" name="Picture 457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30" name="Picture 457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31" name="Picture 457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32" name="Picture 457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33" name="Picture 457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34" name="Picture 457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35" name="Picture 457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36" name="Picture 457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37" name="Picture 457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38" name="Picture 457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39" name="Picture 457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0" name="Picture 457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1" name="Picture 457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2" name="Picture 457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3" name="Picture 457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4" name="Picture 457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5" name="Picture 457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6" name="Picture 457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7" name="Picture 457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8" name="Picture 457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9" name="Picture 457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0" name="Picture 457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1" name="Picture 457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2" name="Picture 457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3" name="Picture 457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4" name="Picture 457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5" name="Picture 457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6" name="Picture 457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7" name="Picture 457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8" name="Picture 457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9" name="Picture 457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0" name="Picture 457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1" name="Picture 457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2" name="Picture 457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3" name="Picture 457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4" name="Picture 457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5" name="Picture 457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6" name="Picture 457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7" name="Picture 457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8" name="Picture 457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9" name="Picture 457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0" name="Picture 457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1" name="Picture 457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2" name="Picture 457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3" name="Picture 457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4" name="Picture 457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5" name="Picture 457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6" name="Picture 457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7" name="Picture 457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8" name="Picture 457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9" name="Picture 457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80" name="Picture 457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81" name="Picture 457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2" name="Picture 457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3" name="Picture 457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4" name="Picture 457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5" name="Picture 457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6" name="Picture 457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7" name="Picture 457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8" name="Picture 457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9" name="Picture 457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0" name="Picture 457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1" name="Picture 457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2" name="Picture 457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3" name="Picture 457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4" name="Picture 457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5" name="Picture 457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6" name="Picture 457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7" name="Picture 457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8" name="Picture 457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9" name="Picture 457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0" name="Picture 457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1" name="Picture 457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2" name="Picture 457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3" name="Picture 457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4" name="Picture 457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5" name="Picture 457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6" name="Picture 457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7" name="Picture 457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8" name="Picture 457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9" name="Picture 457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0" name="Picture 457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1" name="Picture 457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2" name="Picture 457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3" name="Picture 457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4" name="Picture 457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5" name="Picture 457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6" name="Picture 457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7" name="Picture 457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8" name="Picture 457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9" name="Picture 457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0" name="Picture 457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1" name="Picture 457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2" name="Picture 457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3" name="Picture 457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4" name="Picture 457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5" name="Picture 457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6" name="Picture 457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7" name="Picture 457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8" name="Picture 457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9" name="Picture 457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0" name="Picture 457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1" name="Picture 457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2" name="Picture 457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3" name="Picture 457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4" name="Picture 457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5" name="Picture 457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6" name="Picture 457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7" name="Picture 457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8" name="Picture 457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9" name="Picture 457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0" name="Picture 457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1" name="Picture 457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2" name="Picture 457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3" name="Picture 457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4" name="Picture 457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5" name="Picture 457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46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47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48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49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50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51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52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53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54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55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56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57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58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59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60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61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62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63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64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65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66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67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68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69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70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71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72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73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74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75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76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77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78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79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80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81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82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83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84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85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86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87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88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89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90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91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92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93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94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95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96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97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98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99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00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01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02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03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04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05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06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07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08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09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10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11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12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13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14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15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16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17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18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19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20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21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22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23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24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25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26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27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28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29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30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31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32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33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34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35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36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37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38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39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40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41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42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43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44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45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46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47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48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49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50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51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52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53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54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55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56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57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58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59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60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61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62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63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64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65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66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67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68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69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70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71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72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73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74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75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76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77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78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79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80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81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82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83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84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85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86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87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88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89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90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91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92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93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94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95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96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97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98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99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00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01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02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03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04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05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06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07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08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09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10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11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12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13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14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15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16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17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18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19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20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21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22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23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24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25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26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27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28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29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30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31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32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33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34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35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36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37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3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3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4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4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4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4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4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4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4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4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4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4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5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5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5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5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5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5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5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5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5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5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6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6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6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6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6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6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6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6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6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6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70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71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72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73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74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75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76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77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78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79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80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81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82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83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84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85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86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87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88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89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90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91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92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93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94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95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96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97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98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799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00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01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02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03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04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05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06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07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08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09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10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11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12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13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14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15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16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17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18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19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20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21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22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23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24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25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26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27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28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29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30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31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32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33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34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35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36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37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38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39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40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41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42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43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44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45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46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47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48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49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50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51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52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53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54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55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56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57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58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59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60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61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62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63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64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65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6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6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6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6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7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7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7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7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7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7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7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7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7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7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8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8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8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8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8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8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8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8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8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8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9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9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9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9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9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9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9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9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9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89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0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0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0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0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0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0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0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0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0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0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1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1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1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1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1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1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1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1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1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1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2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2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2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2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2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2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2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2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2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92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30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31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32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33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34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35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36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37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38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39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40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41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42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43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44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45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46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47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48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49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50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51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52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53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54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55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56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57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58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59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60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61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62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63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64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65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66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67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68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69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70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71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72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73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74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75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76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77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78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79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80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81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82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83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84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85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86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87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88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89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90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91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92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93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94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95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96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97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98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99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00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01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02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03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04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05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06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07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08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09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10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11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12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13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14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15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16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17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18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19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20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21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22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23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24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25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26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27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28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29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30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31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32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33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34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35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36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37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38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39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40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41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42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43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44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45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46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47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48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49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50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51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52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53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54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55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56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57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58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59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60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61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62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63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64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65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66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67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68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69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70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71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72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73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74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75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76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77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78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79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80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81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82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83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84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85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86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87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88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89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90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91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92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93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94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95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96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97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98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099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00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01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02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03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04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05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06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07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08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09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10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11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12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13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14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15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16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17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18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19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20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21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22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23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24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25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26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27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28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29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30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31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32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33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34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35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36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37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38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39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40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41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42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43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44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45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46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47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48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49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50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51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52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53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54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55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56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57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58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59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60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61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62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63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64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65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66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67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68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69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70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71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72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73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74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75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76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77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78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79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80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81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82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83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84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85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86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87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88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89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90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91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92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93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94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95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96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97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98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199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00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01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02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03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04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05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06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07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08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09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10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11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12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13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14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15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16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17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18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19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20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21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22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23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24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25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26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27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28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29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30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31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32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33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34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35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36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37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38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39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40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41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42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43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44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45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46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47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48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49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50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51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52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53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54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55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56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57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58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59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60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61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62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63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64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65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66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67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68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69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70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71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72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73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74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75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76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77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78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79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80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81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82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83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84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85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86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87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88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89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90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91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92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93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94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95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96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97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98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99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00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01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02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03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04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05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06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07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08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09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10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11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12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13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14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15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16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17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18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19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20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21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22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23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24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25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26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27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28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29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30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31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32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33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34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35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36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37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38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39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40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41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42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43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44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45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46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47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48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49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50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51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52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53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54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55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56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57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58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59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60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61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62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63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64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65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66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67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68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69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70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71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72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73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74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75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76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377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78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79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0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1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2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3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4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5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6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7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8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9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0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1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2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3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4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5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6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7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8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9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0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1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2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3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4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5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6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7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8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9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0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1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2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3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4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5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6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7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8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9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0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1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2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3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4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5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6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7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8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9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0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1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2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3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4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5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6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7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8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9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40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41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42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43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44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45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46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47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48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49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50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51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52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53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54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55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56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57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58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59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60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61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62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63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64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65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66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67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68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69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70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71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72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73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74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75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76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77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78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79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80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81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82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83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84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85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86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87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88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89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90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91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92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93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94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95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96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97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98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499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500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501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502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503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504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505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06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07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08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09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10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11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12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13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14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15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16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17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18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19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20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21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22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23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24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25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26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27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28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29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30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31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32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33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34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35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36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37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38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39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40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41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42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43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44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45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46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47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48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49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50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51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52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53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54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55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56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57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58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59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60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61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62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63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64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65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66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67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68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69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70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71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72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73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74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75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76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77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78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79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80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81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82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83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84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85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86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87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88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89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90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91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92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93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94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95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96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97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98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99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00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01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02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03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04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05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06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07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08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09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10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11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12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13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14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15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16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17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18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19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20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21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22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23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24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25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26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27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28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29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30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31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32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33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34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35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36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37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38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39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40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41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42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43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44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45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46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47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48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49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50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51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52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53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54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55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56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57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58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59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60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61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62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63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64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65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66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67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68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69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70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71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72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73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74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75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76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77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78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79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80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81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82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83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84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85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86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87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88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89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90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91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92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93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94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95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96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697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698" name="Picture 449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699" name="Picture 449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00" name="Picture 449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01" name="Picture 449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02" name="Picture 450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03" name="Picture 450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04" name="Picture 450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05" name="Picture 450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06" name="Picture 450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07" name="Picture 450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08" name="Picture 450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09" name="Picture 450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10" name="Picture 450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11" name="Picture 450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12" name="Picture 450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13" name="Picture 450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14" name="Picture 450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15" name="Picture 450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16" name="Picture 450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17" name="Picture 450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18" name="Picture 450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19" name="Picture 450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20" name="Picture 450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21" name="Picture 450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22" name="Picture 450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23" name="Picture 450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24" name="Picture 450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25" name="Picture 450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26" name="Picture 450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27" name="Picture 450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28" name="Picture 450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29" name="Picture 450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30" name="Picture 450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31" name="Picture 450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32" name="Picture 450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33" name="Picture 450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34" name="Picture 450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35" name="Picture 450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36" name="Picture 450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37" name="Picture 450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38" name="Picture 450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39" name="Picture 450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40" name="Picture 450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41" name="Picture 450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42" name="Picture 450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43" name="Picture 450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44" name="Picture 450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45" name="Picture 450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46" name="Picture 450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47" name="Picture 450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48" name="Picture 450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49" name="Picture 450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50" name="Picture 450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51" name="Picture 450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52" name="Picture 450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53" name="Picture 450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54" name="Picture 450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55" name="Picture 450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56" name="Picture 450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57" name="Picture 450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58" name="Picture 450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59" name="Picture 450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60" name="Picture 450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61" name="Picture 450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62" name="Picture 450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63" name="Picture 450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64" name="Picture 450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65" name="Picture 450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66" name="Picture 450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67" name="Picture 450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68" name="Picture 450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69" name="Picture 450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70" name="Picture 450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71" name="Picture 450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72" name="Picture 450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73" name="Picture 450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74" name="Picture 450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75" name="Picture 450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76" name="Picture 450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77" name="Picture 450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78" name="Picture 450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79" name="Picture 450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80" name="Picture 450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81" name="Picture 450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82" name="Picture 450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83" name="Picture 450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84" name="Picture 450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85" name="Picture 450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86" name="Picture 450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87" name="Picture 450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88" name="Picture 450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89" name="Picture 450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90" name="Picture 450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91" name="Picture 450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92" name="Picture 450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93" name="Picture 450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94" name="Picture 450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95" name="Picture 450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96" name="Picture 450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97" name="Picture 450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98" name="Picture 450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99" name="Picture 450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00" name="Picture 450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01" name="Picture 450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02" name="Picture 45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03" name="Picture 45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04" name="Picture 45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05" name="Picture 45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06" name="Picture 45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07" name="Picture 45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08" name="Picture 45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09" name="Picture 45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10" name="Picture 45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11" name="Picture 45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12" name="Picture 45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13" name="Picture 45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14" name="Picture 45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15" name="Picture 45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16" name="Picture 45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17" name="Picture 45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18" name="Picture 45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19" name="Picture 45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20" name="Picture 45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21" name="Picture 45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22" name="Picture 45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23" name="Picture 45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24" name="Picture 45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25" name="Picture 45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26" name="Picture 449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27" name="Picture 449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28" name="Picture 449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29" name="Picture 449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30" name="Picture 450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31" name="Picture 450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32" name="Picture 450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33" name="Picture 450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34" name="Picture 450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35" name="Picture 450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36" name="Picture 450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37" name="Picture 450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38" name="Picture 450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39" name="Picture 450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40" name="Picture 450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41" name="Picture 450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42" name="Picture 450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43" name="Picture 450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44" name="Picture 450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45" name="Picture 450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46" name="Picture 450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47" name="Picture 450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48" name="Picture 450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49" name="Picture 450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50" name="Picture 450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51" name="Picture 450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52" name="Picture 450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53" name="Picture 450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54" name="Picture 450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55" name="Picture 450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56" name="Picture 450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57" name="Picture 450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58" name="Picture 450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59" name="Picture 450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60" name="Picture 450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61" name="Picture 450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62" name="Picture 450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63" name="Picture 450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64" name="Picture 450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65" name="Picture 450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66" name="Picture 450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67" name="Picture 450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68" name="Picture 450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69" name="Picture 450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70" name="Picture 450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71" name="Picture 450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72" name="Picture 450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73" name="Picture 450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74" name="Picture 450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75" name="Picture 450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76" name="Picture 450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77" name="Picture 450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78" name="Picture 450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79" name="Picture 450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80" name="Picture 450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81" name="Picture 450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82" name="Picture 450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83" name="Picture 450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84" name="Picture 450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85" name="Picture 450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86" name="Picture 450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87" name="Picture 450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88" name="Picture 450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89" name="Picture 450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90" name="Picture 450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91" name="Picture 450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92" name="Picture 450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93" name="Picture 450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94" name="Picture 450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95" name="Picture 450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96" name="Picture 450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97" name="Picture 450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98" name="Picture 450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899" name="Picture 450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00" name="Picture 450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01" name="Picture 450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02" name="Picture 450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03" name="Picture 450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04" name="Picture 450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05" name="Picture 450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06" name="Picture 450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07" name="Picture 450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08" name="Picture 450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09" name="Picture 450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10" name="Picture 450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11" name="Picture 450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12" name="Picture 450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13" name="Picture 450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14" name="Picture 450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15" name="Picture 450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16" name="Picture 450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17" name="Picture 450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18" name="Picture 450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19" name="Picture 450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20" name="Picture 450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21" name="Picture 450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22" name="Picture 450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23" name="Picture 450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24" name="Picture 450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25" name="Picture 450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26" name="Picture 450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27" name="Picture 450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28" name="Picture 450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29" name="Picture 450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30" name="Picture 45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31" name="Picture 45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32" name="Picture 45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33" name="Picture 45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34" name="Picture 45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35" name="Picture 45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36" name="Picture 45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37" name="Picture 45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38" name="Picture 45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39" name="Picture 45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40" name="Picture 45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41" name="Picture 45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42" name="Picture 45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43" name="Picture 45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44" name="Picture 45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45" name="Picture 45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46" name="Picture 45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47" name="Picture 45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48" name="Picture 45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49" name="Picture 45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50" name="Picture 45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51" name="Picture 45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52" name="Picture 45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953" name="Picture 45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15</xdr:col>
      <xdr:colOff>0</xdr:colOff>
      <xdr:row>28</xdr:row>
      <xdr:rowOff>19050</xdr:rowOff>
    </xdr:to>
    <xdr:graphicFrame>
      <xdr:nvGraphicFramePr>
        <xdr:cNvPr id="1" name="Диаграмма 2"/>
        <xdr:cNvGraphicFramePr/>
      </xdr:nvGraphicFramePr>
      <xdr:xfrm>
        <a:off x="4600575" y="0"/>
        <a:ext cx="71818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16</xdr:col>
      <xdr:colOff>9525</xdr:colOff>
      <xdr:row>12</xdr:row>
      <xdr:rowOff>200025</xdr:rowOff>
    </xdr:to>
    <xdr:graphicFrame>
      <xdr:nvGraphicFramePr>
        <xdr:cNvPr id="1" name="Диаграмма 1"/>
        <xdr:cNvGraphicFramePr/>
      </xdr:nvGraphicFramePr>
      <xdr:xfrm>
        <a:off x="8248650" y="0"/>
        <a:ext cx="5133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10</xdr:row>
      <xdr:rowOff>304800</xdr:rowOff>
    </xdr:from>
    <xdr:to>
      <xdr:col>13</xdr:col>
      <xdr:colOff>581025</xdr:colOff>
      <xdr:row>16</xdr:row>
      <xdr:rowOff>0</xdr:rowOff>
    </xdr:to>
    <xdr:graphicFrame>
      <xdr:nvGraphicFramePr>
        <xdr:cNvPr id="2" name="Диаграмма 16"/>
        <xdr:cNvGraphicFramePr/>
      </xdr:nvGraphicFramePr>
      <xdr:xfrm>
        <a:off x="5943600" y="2628900"/>
        <a:ext cx="490537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8</xdr:col>
      <xdr:colOff>1447800</xdr:colOff>
      <xdr:row>18</xdr:row>
      <xdr:rowOff>38100</xdr:rowOff>
    </xdr:to>
    <xdr:graphicFrame>
      <xdr:nvGraphicFramePr>
        <xdr:cNvPr id="1" name="Диаграмма 1025"/>
        <xdr:cNvGraphicFramePr/>
      </xdr:nvGraphicFramePr>
      <xdr:xfrm>
        <a:off x="4800600" y="0"/>
        <a:ext cx="66389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18</xdr:row>
      <xdr:rowOff>0</xdr:rowOff>
    </xdr:to>
    <xdr:graphicFrame>
      <xdr:nvGraphicFramePr>
        <xdr:cNvPr id="2" name="Диаграмма 1026"/>
        <xdr:cNvGraphicFramePr/>
      </xdr:nvGraphicFramePr>
      <xdr:xfrm>
        <a:off x="0" y="0"/>
        <a:ext cx="6677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0</xdr:row>
      <xdr:rowOff>0</xdr:rowOff>
    </xdr:from>
    <xdr:to>
      <xdr:col>14</xdr:col>
      <xdr:colOff>171450</xdr:colOff>
      <xdr:row>23</xdr:row>
      <xdr:rowOff>0</xdr:rowOff>
    </xdr:to>
    <xdr:graphicFrame>
      <xdr:nvGraphicFramePr>
        <xdr:cNvPr id="1" name="Диаграмма 13"/>
        <xdr:cNvGraphicFramePr/>
      </xdr:nvGraphicFramePr>
      <xdr:xfrm>
        <a:off x="9572625" y="0"/>
        <a:ext cx="85725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</xdr:rowOff>
    </xdr:from>
    <xdr:to>
      <xdr:col>6</xdr:col>
      <xdr:colOff>9525</xdr:colOff>
      <xdr:row>37</xdr:row>
      <xdr:rowOff>123825</xdr:rowOff>
    </xdr:to>
    <xdr:graphicFrame>
      <xdr:nvGraphicFramePr>
        <xdr:cNvPr id="2" name="Диаграмма 14"/>
        <xdr:cNvGraphicFramePr/>
      </xdr:nvGraphicFramePr>
      <xdr:xfrm>
        <a:off x="0" y="3800475"/>
        <a:ext cx="74485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1047750</xdr:colOff>
      <xdr:row>37</xdr:row>
      <xdr:rowOff>9525</xdr:rowOff>
    </xdr:from>
    <xdr:to>
      <xdr:col>7</xdr:col>
      <xdr:colOff>66675</xdr:colOff>
      <xdr:row>49</xdr:row>
      <xdr:rowOff>171450</xdr:rowOff>
    </xdr:to>
    <xdr:graphicFrame>
      <xdr:nvGraphicFramePr>
        <xdr:cNvPr id="3" name="Диаграмма 16"/>
        <xdr:cNvGraphicFramePr/>
      </xdr:nvGraphicFramePr>
      <xdr:xfrm>
        <a:off x="3152775" y="7200900"/>
        <a:ext cx="54387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6</xdr:col>
      <xdr:colOff>0</xdr:colOff>
      <xdr:row>87</xdr:row>
      <xdr:rowOff>19050</xdr:rowOff>
    </xdr:to>
    <xdr:graphicFrame>
      <xdr:nvGraphicFramePr>
        <xdr:cNvPr id="4" name="Диаграмма 20"/>
        <xdr:cNvGraphicFramePr/>
      </xdr:nvGraphicFramePr>
      <xdr:xfrm>
        <a:off x="0" y="13801725"/>
        <a:ext cx="743902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1038225</xdr:colOff>
      <xdr:row>87</xdr:row>
      <xdr:rowOff>9525</xdr:rowOff>
    </xdr:from>
    <xdr:to>
      <xdr:col>6</xdr:col>
      <xdr:colOff>1066800</xdr:colOff>
      <xdr:row>101</xdr:row>
      <xdr:rowOff>142875</xdr:rowOff>
    </xdr:to>
    <xdr:graphicFrame>
      <xdr:nvGraphicFramePr>
        <xdr:cNvPr id="5" name="Диаграмма 21"/>
        <xdr:cNvGraphicFramePr/>
      </xdr:nvGraphicFramePr>
      <xdr:xfrm>
        <a:off x="3143250" y="17240250"/>
        <a:ext cx="5362575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1028700</xdr:colOff>
      <xdr:row>22</xdr:row>
      <xdr:rowOff>57150</xdr:rowOff>
    </xdr:from>
    <xdr:to>
      <xdr:col>14</xdr:col>
      <xdr:colOff>161925</xdr:colOff>
      <xdr:row>43</xdr:row>
      <xdr:rowOff>219075</xdr:rowOff>
    </xdr:to>
    <xdr:graphicFrame>
      <xdr:nvGraphicFramePr>
        <xdr:cNvPr id="6" name="Диаграмма 613"/>
        <xdr:cNvGraphicFramePr/>
      </xdr:nvGraphicFramePr>
      <xdr:xfrm>
        <a:off x="9553575" y="4819650"/>
        <a:ext cx="8582025" cy="393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28575</xdr:rowOff>
    </xdr:from>
    <xdr:to>
      <xdr:col>15</xdr:col>
      <xdr:colOff>209550</xdr:colOff>
      <xdr:row>12</xdr:row>
      <xdr:rowOff>47625</xdr:rowOff>
    </xdr:to>
    <xdr:graphicFrame>
      <xdr:nvGraphicFramePr>
        <xdr:cNvPr id="1" name="Диаграмма 5"/>
        <xdr:cNvGraphicFramePr/>
      </xdr:nvGraphicFramePr>
      <xdr:xfrm>
        <a:off x="5638800" y="28575"/>
        <a:ext cx="90963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14</xdr:col>
      <xdr:colOff>57150</xdr:colOff>
      <xdr:row>25</xdr:row>
      <xdr:rowOff>57150</xdr:rowOff>
    </xdr:to>
    <xdr:graphicFrame>
      <xdr:nvGraphicFramePr>
        <xdr:cNvPr id="2" name="Диаграмма 131"/>
        <xdr:cNvGraphicFramePr/>
      </xdr:nvGraphicFramePr>
      <xdr:xfrm>
        <a:off x="5610225" y="2724150"/>
        <a:ext cx="82296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6125825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6438900" y="0"/>
        <a:ext cx="7715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7848600" y="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2858750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9525</xdr:rowOff>
    </xdr:from>
    <xdr:to>
      <xdr:col>4</xdr:col>
      <xdr:colOff>1228725</xdr:colOff>
      <xdr:row>31</xdr:row>
      <xdr:rowOff>0</xdr:rowOff>
    </xdr:to>
    <xdr:graphicFrame>
      <xdr:nvGraphicFramePr>
        <xdr:cNvPr id="6" name="Диаграмма 986"/>
        <xdr:cNvGraphicFramePr/>
      </xdr:nvGraphicFramePr>
      <xdr:xfrm>
        <a:off x="0" y="1847850"/>
        <a:ext cx="6429375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13</xdr:row>
      <xdr:rowOff>0</xdr:rowOff>
    </xdr:from>
    <xdr:to>
      <xdr:col>12</xdr:col>
      <xdr:colOff>0</xdr:colOff>
      <xdr:row>39</xdr:row>
      <xdr:rowOff>57150</xdr:rowOff>
    </xdr:to>
    <xdr:graphicFrame>
      <xdr:nvGraphicFramePr>
        <xdr:cNvPr id="1" name="Диаграмма 6"/>
        <xdr:cNvGraphicFramePr/>
      </xdr:nvGraphicFramePr>
      <xdr:xfrm>
        <a:off x="7096125" y="2495550"/>
        <a:ext cx="7781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85725</xdr:rowOff>
    </xdr:from>
    <xdr:to>
      <xdr:col>7</xdr:col>
      <xdr:colOff>66675</xdr:colOff>
      <xdr:row>66</xdr:row>
      <xdr:rowOff>123825</xdr:rowOff>
    </xdr:to>
    <xdr:graphicFrame>
      <xdr:nvGraphicFramePr>
        <xdr:cNvPr id="2" name="Диаграмма 7"/>
        <xdr:cNvGraphicFramePr/>
      </xdr:nvGraphicFramePr>
      <xdr:xfrm>
        <a:off x="0" y="6667500"/>
        <a:ext cx="77533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7</xdr:col>
      <xdr:colOff>123825</xdr:colOff>
      <xdr:row>39</xdr:row>
      <xdr:rowOff>104775</xdr:rowOff>
    </xdr:to>
    <xdr:graphicFrame>
      <xdr:nvGraphicFramePr>
        <xdr:cNvPr id="3" name="Диаграмма 8"/>
        <xdr:cNvGraphicFramePr/>
      </xdr:nvGraphicFramePr>
      <xdr:xfrm>
        <a:off x="0" y="2495550"/>
        <a:ext cx="78105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542925</xdr:colOff>
      <xdr:row>39</xdr:row>
      <xdr:rowOff>38100</xdr:rowOff>
    </xdr:from>
    <xdr:to>
      <xdr:col>11</xdr:col>
      <xdr:colOff>695325</xdr:colOff>
      <xdr:row>67</xdr:row>
      <xdr:rowOff>9525</xdr:rowOff>
    </xdr:to>
    <xdr:graphicFrame>
      <xdr:nvGraphicFramePr>
        <xdr:cNvPr id="4" name="Диаграмма 9"/>
        <xdr:cNvGraphicFramePr/>
      </xdr:nvGraphicFramePr>
      <xdr:xfrm>
        <a:off x="7381875" y="6781800"/>
        <a:ext cx="7486650" cy="4514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83</xdr:row>
      <xdr:rowOff>0</xdr:rowOff>
    </xdr:from>
    <xdr:to>
      <xdr:col>6</xdr:col>
      <xdr:colOff>28575</xdr:colOff>
      <xdr:row>108</xdr:row>
      <xdr:rowOff>152400</xdr:rowOff>
    </xdr:to>
    <xdr:graphicFrame>
      <xdr:nvGraphicFramePr>
        <xdr:cNvPr id="5" name="Диаграмма 11"/>
        <xdr:cNvGraphicFramePr/>
      </xdr:nvGraphicFramePr>
      <xdr:xfrm>
        <a:off x="266700" y="14325600"/>
        <a:ext cx="726757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9</xdr:col>
      <xdr:colOff>123825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47675" y="0"/>
        <a:ext cx="1043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609600</xdr:colOff>
      <xdr:row>0</xdr:row>
      <xdr:rowOff>0</xdr:rowOff>
    </xdr:from>
    <xdr:to>
      <xdr:col>34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21536025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466725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12963525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390525</xdr:colOff>
      <xdr:row>0</xdr:row>
      <xdr:rowOff>0</xdr:rowOff>
    </xdr:from>
    <xdr:to>
      <xdr:col>19</xdr:col>
      <xdr:colOff>180975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14620875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95250</xdr:colOff>
      <xdr:row>0</xdr:row>
      <xdr:rowOff>0</xdr:rowOff>
    </xdr:from>
    <xdr:to>
      <xdr:col>23</xdr:col>
      <xdr:colOff>371475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7364075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771525</xdr:colOff>
      <xdr:row>0</xdr:row>
      <xdr:rowOff>0</xdr:rowOff>
    </xdr:from>
    <xdr:to>
      <xdr:col>23</xdr:col>
      <xdr:colOff>276225</xdr:colOff>
      <xdr:row>0</xdr:row>
      <xdr:rowOff>0</xdr:rowOff>
    </xdr:to>
    <xdr:graphicFrame>
      <xdr:nvGraphicFramePr>
        <xdr:cNvPr id="6" name="Диаграмма 6"/>
        <xdr:cNvGraphicFramePr/>
      </xdr:nvGraphicFramePr>
      <xdr:xfrm>
        <a:off x="14135100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0</xdr:row>
      <xdr:rowOff>0</xdr:rowOff>
    </xdr:from>
    <xdr:to>
      <xdr:col>9</xdr:col>
      <xdr:colOff>857250</xdr:colOff>
      <xdr:row>12</xdr:row>
      <xdr:rowOff>152400</xdr:rowOff>
    </xdr:to>
    <xdr:graphicFrame>
      <xdr:nvGraphicFramePr>
        <xdr:cNvPr id="7" name="Диаграмма 7"/>
        <xdr:cNvGraphicFramePr/>
      </xdr:nvGraphicFramePr>
      <xdr:xfrm>
        <a:off x="5438775" y="0"/>
        <a:ext cx="6181725" cy="3371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123825</xdr:colOff>
      <xdr:row>12</xdr:row>
      <xdr:rowOff>85725</xdr:rowOff>
    </xdr:from>
    <xdr:to>
      <xdr:col>9</xdr:col>
      <xdr:colOff>0</xdr:colOff>
      <xdr:row>19</xdr:row>
      <xdr:rowOff>152400</xdr:rowOff>
    </xdr:to>
    <xdr:graphicFrame>
      <xdr:nvGraphicFramePr>
        <xdr:cNvPr id="8" name="Диаграмма 1380"/>
        <xdr:cNvGraphicFramePr/>
      </xdr:nvGraphicFramePr>
      <xdr:xfrm>
        <a:off x="5429250" y="3305175"/>
        <a:ext cx="5334000" cy="1628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1\Q4%202011\Q2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НПФ_Fondi_унікальні"/>
      <sheetName val="НПФ_Fondi_усі КУА"/>
      <sheetName val="Динаміка видів фондів"/>
      <sheetName val="Регіони"/>
      <sheetName val="Активи"/>
      <sheetName val="Структура_інструменти"/>
      <sheetName val="Популярні ЦП"/>
      <sheetName val="Типи ЦП"/>
      <sheetName val="Доходність"/>
      <sheetName val="Ренкінг_за_дох_Відкр"/>
      <sheetName val="Ренкінг_за_дох_Інтерв"/>
      <sheetName val="Ренкінг_за_дох_Закр"/>
      <sheetName val="Юр_Фі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aib.com.ua/rankings_/byclass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34.421875" style="14" customWidth="1"/>
    <col min="2" max="2" width="13.8515625" style="14" customWidth="1" outlineLevel="1"/>
    <col min="3" max="4" width="13.8515625" style="14" customWidth="1"/>
    <col min="5" max="5" width="18.7109375" style="14" hidden="1" customWidth="1" outlineLevel="1"/>
    <col min="6" max="6" width="12.00390625" style="14" customWidth="1" collapsed="1"/>
    <col min="7" max="7" width="12.00390625" style="14" customWidth="1" outlineLevel="1"/>
    <col min="8" max="8" width="3.8515625" style="14" customWidth="1"/>
    <col min="9" max="9" width="32.28125" style="14" customWidth="1"/>
    <col min="10" max="11" width="12.7109375" style="14" customWidth="1"/>
    <col min="12" max="17" width="9.28125" style="14" customWidth="1"/>
    <col min="18" max="16384" width="9.140625" style="14" customWidth="1"/>
  </cols>
  <sheetData>
    <row r="1" spans="1:11" ht="33.75" customHeight="1" thickBot="1">
      <c r="A1" s="54" t="s">
        <v>11</v>
      </c>
      <c r="B1" s="37">
        <v>41364</v>
      </c>
      <c r="C1" s="37">
        <v>41639</v>
      </c>
      <c r="D1" s="37">
        <v>41729</v>
      </c>
      <c r="E1" s="52" t="s">
        <v>12</v>
      </c>
      <c r="F1" s="52" t="s">
        <v>13</v>
      </c>
      <c r="G1" s="52" t="s">
        <v>146</v>
      </c>
      <c r="I1" s="54" t="s">
        <v>11</v>
      </c>
      <c r="J1" s="52" t="s">
        <v>13</v>
      </c>
      <c r="K1" s="52" t="s">
        <v>146</v>
      </c>
    </row>
    <row r="2" spans="1:11" s="17" customFormat="1" ht="18.75" customHeight="1">
      <c r="A2" s="272" t="s">
        <v>14</v>
      </c>
      <c r="B2" s="190">
        <v>328.63</v>
      </c>
      <c r="C2" s="190">
        <v>300.53</v>
      </c>
      <c r="D2" s="190">
        <v>369.18</v>
      </c>
      <c r="E2" s="77">
        <v>0.006632054932172116</v>
      </c>
      <c r="F2" s="77">
        <f aca="true" t="shared" si="0" ref="F2:F14">D2/C2-1</f>
        <v>0.22842977406581721</v>
      </c>
      <c r="G2" s="77">
        <f aca="true" t="shared" si="1" ref="G2:G14">D2/B2-1</f>
        <v>0.1233910476828044</v>
      </c>
      <c r="H2" s="14"/>
      <c r="I2" s="229" t="s">
        <v>26</v>
      </c>
      <c r="J2" s="56">
        <v>-0.1501528352498389</v>
      </c>
      <c r="K2" s="55">
        <v>-0.16022848689077018</v>
      </c>
    </row>
    <row r="3" spans="1:11" s="17" customFormat="1" ht="18.75" customHeight="1">
      <c r="A3" s="226" t="s">
        <v>15</v>
      </c>
      <c r="B3" s="191">
        <v>903.42</v>
      </c>
      <c r="C3" s="191">
        <v>910.04</v>
      </c>
      <c r="D3" s="191">
        <v>1019.72</v>
      </c>
      <c r="E3" s="56">
        <v>0.07328694421511961</v>
      </c>
      <c r="F3" s="56">
        <f t="shared" si="0"/>
        <v>0.12052217484945715</v>
      </c>
      <c r="G3" s="56">
        <f t="shared" si="1"/>
        <v>0.12873303668282765</v>
      </c>
      <c r="H3" s="14"/>
      <c r="I3" s="227" t="s">
        <v>25</v>
      </c>
      <c r="J3" s="56">
        <v>-0.08983194107778925</v>
      </c>
      <c r="K3" s="55">
        <v>0.1959943248499143</v>
      </c>
    </row>
    <row r="4" spans="1:11" ht="18.75" customHeight="1">
      <c r="A4" s="226" t="s">
        <v>16</v>
      </c>
      <c r="B4" s="191">
        <v>3731.42</v>
      </c>
      <c r="C4" s="191">
        <v>4275.71</v>
      </c>
      <c r="D4" s="191">
        <v>4391.5</v>
      </c>
      <c r="E4" s="56">
        <v>0.031922750178595694</v>
      </c>
      <c r="F4" s="56">
        <f t="shared" si="0"/>
        <v>0.02708088247332019</v>
      </c>
      <c r="G4" s="56">
        <f t="shared" si="1"/>
        <v>0.17689780298117075</v>
      </c>
      <c r="I4" s="228" t="s">
        <v>24</v>
      </c>
      <c r="J4" s="56">
        <v>-0.08961624381681821</v>
      </c>
      <c r="K4" s="55">
        <v>-0.048158935609667886</v>
      </c>
    </row>
    <row r="5" spans="1:11" ht="18.75" customHeight="1">
      <c r="A5" s="227" t="s">
        <v>17</v>
      </c>
      <c r="B5" s="191">
        <v>2370.07</v>
      </c>
      <c r="C5" s="191">
        <v>2400.98</v>
      </c>
      <c r="D5" s="191">
        <v>2462.47</v>
      </c>
      <c r="E5" s="56">
        <v>0.003951445309069879</v>
      </c>
      <c r="F5" s="56">
        <f t="shared" si="0"/>
        <v>0.025610375763229998</v>
      </c>
      <c r="G5" s="56">
        <f t="shared" si="1"/>
        <v>0.03898619028129957</v>
      </c>
      <c r="I5" s="228" t="s">
        <v>23</v>
      </c>
      <c r="J5" s="56">
        <v>-0.04705597407083795</v>
      </c>
      <c r="K5" s="55">
        <v>-0.0066624423813309575</v>
      </c>
    </row>
    <row r="6" spans="1:11" ht="18.75" customHeight="1">
      <c r="A6" s="228" t="s">
        <v>18</v>
      </c>
      <c r="B6" s="191">
        <v>1569.19</v>
      </c>
      <c r="C6" s="191">
        <v>1841.07</v>
      </c>
      <c r="D6" s="191">
        <v>1872.34</v>
      </c>
      <c r="E6" s="56">
        <v>0.0948648568285213</v>
      </c>
      <c r="F6" s="56">
        <f t="shared" si="0"/>
        <v>0.01698468825194044</v>
      </c>
      <c r="G6" s="56">
        <f t="shared" si="1"/>
        <v>0.19318884265130398</v>
      </c>
      <c r="I6" s="226" t="s">
        <v>22</v>
      </c>
      <c r="J6" s="56">
        <v>-0.030616963762139404</v>
      </c>
      <c r="K6" s="55">
        <v>-0.0909005553021971</v>
      </c>
    </row>
    <row r="7" spans="1:11" ht="18.75" customHeight="1">
      <c r="A7" s="227" t="s">
        <v>19</v>
      </c>
      <c r="B7" s="82">
        <v>7795.31</v>
      </c>
      <c r="C7" s="191">
        <v>9552.16</v>
      </c>
      <c r="D7" s="191">
        <v>9555.91</v>
      </c>
      <c r="E7" s="56">
        <v>0.11144000744670945</v>
      </c>
      <c r="F7" s="56">
        <f t="shared" si="0"/>
        <v>0.0003925813637961628</v>
      </c>
      <c r="G7" s="56">
        <f t="shared" si="1"/>
        <v>0.22585375052435364</v>
      </c>
      <c r="I7" s="228" t="s">
        <v>21</v>
      </c>
      <c r="J7" s="56">
        <v>-0.01974367392780274</v>
      </c>
      <c r="K7" s="55">
        <v>0.029107543350167076</v>
      </c>
    </row>
    <row r="8" spans="1:11" ht="18.75" customHeight="1">
      <c r="A8" s="228" t="s">
        <v>20</v>
      </c>
      <c r="B8" s="191">
        <v>14578.54</v>
      </c>
      <c r="C8" s="191">
        <v>16504.29</v>
      </c>
      <c r="D8" s="191">
        <v>16457.66</v>
      </c>
      <c r="E8" s="56">
        <v>0.09085591424003314</v>
      </c>
      <c r="F8" s="56">
        <f t="shared" si="0"/>
        <v>-0.002825326021295149</v>
      </c>
      <c r="G8" s="56">
        <f t="shared" si="1"/>
        <v>0.12889630923261164</v>
      </c>
      <c r="I8" s="228" t="s">
        <v>20</v>
      </c>
      <c r="J8" s="56">
        <v>-0.002825326021295149</v>
      </c>
      <c r="K8" s="55">
        <v>0.12889630923261164</v>
      </c>
    </row>
    <row r="9" spans="1:11" ht="18.75" customHeight="1">
      <c r="A9" s="228" t="s">
        <v>21</v>
      </c>
      <c r="B9" s="191">
        <v>6411.74</v>
      </c>
      <c r="C9" s="191">
        <v>6731.27</v>
      </c>
      <c r="D9" s="191">
        <v>6598.37</v>
      </c>
      <c r="E9" s="56">
        <v>0.041634299048933565</v>
      </c>
      <c r="F9" s="56">
        <f t="shared" si="0"/>
        <v>-0.01974367392780274</v>
      </c>
      <c r="G9" s="56">
        <f t="shared" si="1"/>
        <v>0.029107543350167076</v>
      </c>
      <c r="I9" s="227" t="s">
        <v>19</v>
      </c>
      <c r="J9" s="56">
        <v>0.0003925813637961628</v>
      </c>
      <c r="K9" s="55">
        <v>0.22585375052435364</v>
      </c>
    </row>
    <row r="10" spans="1:11" ht="18.75" customHeight="1">
      <c r="A10" s="226" t="s">
        <v>22</v>
      </c>
      <c r="B10" s="191">
        <v>2236.62</v>
      </c>
      <c r="C10" s="191">
        <v>2097.53</v>
      </c>
      <c r="D10" s="191">
        <v>2033.31</v>
      </c>
      <c r="E10" s="56">
        <v>-0.035472048632666064</v>
      </c>
      <c r="F10" s="56">
        <f t="shared" si="0"/>
        <v>-0.030616963762139404</v>
      </c>
      <c r="G10" s="56">
        <f t="shared" si="1"/>
        <v>-0.0909005553021971</v>
      </c>
      <c r="I10" s="228" t="s">
        <v>18</v>
      </c>
      <c r="J10" s="56">
        <v>0.01698468825194044</v>
      </c>
      <c r="K10" s="55">
        <v>0.19318884265130398</v>
      </c>
    </row>
    <row r="11" spans="1:11" ht="18.75" customHeight="1">
      <c r="A11" s="228" t="s">
        <v>23</v>
      </c>
      <c r="B11" s="191">
        <v>22299.63</v>
      </c>
      <c r="C11" s="191">
        <v>23244.87</v>
      </c>
      <c r="D11" s="191">
        <v>22151.06</v>
      </c>
      <c r="E11" s="56">
        <v>0.016842185385212316</v>
      </c>
      <c r="F11" s="56">
        <f t="shared" si="0"/>
        <v>-0.04705597407083795</v>
      </c>
      <c r="G11" s="56">
        <f t="shared" si="1"/>
        <v>-0.0066624423813309575</v>
      </c>
      <c r="I11" s="227" t="s">
        <v>17</v>
      </c>
      <c r="J11" s="56">
        <v>0.025610375763229998</v>
      </c>
      <c r="K11" s="55">
        <v>0.03898619028129957</v>
      </c>
    </row>
    <row r="12" spans="1:11" ht="18.75" customHeight="1">
      <c r="A12" s="228" t="s">
        <v>24</v>
      </c>
      <c r="B12" s="191">
        <v>1438.57</v>
      </c>
      <c r="C12" s="191">
        <v>1504.08</v>
      </c>
      <c r="D12" s="191">
        <v>1369.29</v>
      </c>
      <c r="E12" s="56">
        <v>0.02820579428774561</v>
      </c>
      <c r="F12" s="56">
        <f t="shared" si="0"/>
        <v>-0.08961624381681821</v>
      </c>
      <c r="G12" s="56">
        <f t="shared" si="1"/>
        <v>-0.048158935609667886</v>
      </c>
      <c r="I12" s="226" t="s">
        <v>16</v>
      </c>
      <c r="J12" s="56">
        <v>0.02708088247332019</v>
      </c>
      <c r="K12" s="55">
        <v>0.17689780298117075</v>
      </c>
    </row>
    <row r="13" spans="1:11" ht="18.75" customHeight="1">
      <c r="A13" s="228" t="s">
        <v>25</v>
      </c>
      <c r="B13" s="191">
        <v>12397.91</v>
      </c>
      <c r="C13" s="82">
        <v>16291.31</v>
      </c>
      <c r="D13" s="82">
        <v>14827.83</v>
      </c>
      <c r="E13" s="56">
        <v>0.12697394817305163</v>
      </c>
      <c r="F13" s="56">
        <f t="shared" si="0"/>
        <v>-0.08983194107778925</v>
      </c>
      <c r="G13" s="56">
        <f t="shared" si="1"/>
        <v>0.1959943248499143</v>
      </c>
      <c r="I13" s="226" t="s">
        <v>15</v>
      </c>
      <c r="J13" s="56">
        <v>0.12052217484945715</v>
      </c>
      <c r="K13" s="55">
        <v>0.12873303668282765</v>
      </c>
    </row>
    <row r="14" spans="1:11" ht="18.75" customHeight="1" thickBot="1">
      <c r="A14" s="225" t="s">
        <v>26</v>
      </c>
      <c r="B14" s="192">
        <v>1460.04</v>
      </c>
      <c r="C14" s="192">
        <v>1442.73</v>
      </c>
      <c r="D14" s="192">
        <v>1226.1</v>
      </c>
      <c r="E14" s="58">
        <v>0.014228571026861259</v>
      </c>
      <c r="F14" s="58">
        <f t="shared" si="0"/>
        <v>-0.1501528352498389</v>
      </c>
      <c r="G14" s="58">
        <f t="shared" si="1"/>
        <v>-0.16022848689077018</v>
      </c>
      <c r="I14" s="225" t="s">
        <v>14</v>
      </c>
      <c r="J14" s="58">
        <v>0.22842977406581721</v>
      </c>
      <c r="K14" s="57">
        <v>0.1233910476828044</v>
      </c>
    </row>
    <row r="15" spans="1:10" ht="12.75">
      <c r="A15" s="186" t="s">
        <v>10</v>
      </c>
      <c r="B15" s="53"/>
      <c r="C15" s="53"/>
      <c r="D15" s="53"/>
      <c r="E15" s="53"/>
      <c r="F15" s="53"/>
      <c r="G15" s="53"/>
      <c r="I15" s="53"/>
      <c r="J15" s="53"/>
    </row>
    <row r="16" ht="12.75">
      <c r="A16" s="59" t="s">
        <v>2</v>
      </c>
    </row>
  </sheetData>
  <sheetProtection/>
  <hyperlinks>
    <hyperlink ref="A16" r:id="rId1" display="http://www.bloomberg.com/markets/stocks/world-indexes/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N22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38.8515625" style="0" customWidth="1"/>
    <col min="2" max="4" width="13.57421875" style="0" customWidth="1"/>
    <col min="5" max="5" width="2.140625" style="0" customWidth="1"/>
    <col min="6" max="6" width="40.7109375" style="0" customWidth="1"/>
    <col min="7" max="14" width="13.00390625" style="0" customWidth="1"/>
    <col min="15" max="15" width="8.8515625" style="11" customWidth="1"/>
    <col min="16" max="17" width="11.8515625" style="11" customWidth="1"/>
    <col min="18" max="28" width="9.140625" style="11" customWidth="1"/>
    <col min="29" max="29" width="16.8515625" style="11" customWidth="1"/>
    <col min="30" max="16384" width="9.140625" style="11" customWidth="1"/>
  </cols>
  <sheetData>
    <row r="1" spans="1:14" ht="47.25" customHeight="1" thickBot="1">
      <c r="A1" s="204" t="s">
        <v>123</v>
      </c>
      <c r="B1" s="54" t="s">
        <v>88</v>
      </c>
      <c r="C1" s="54" t="s">
        <v>89</v>
      </c>
      <c r="D1" s="139" t="s">
        <v>156</v>
      </c>
      <c r="E1" s="113"/>
      <c r="F1" s="204" t="s">
        <v>123</v>
      </c>
      <c r="G1" s="54" t="s">
        <v>89</v>
      </c>
      <c r="H1" s="139" t="s">
        <v>156</v>
      </c>
      <c r="I1" s="48"/>
      <c r="J1" s="11"/>
      <c r="K1" s="11"/>
      <c r="L1" s="11"/>
      <c r="M1" s="11"/>
      <c r="N1" s="11"/>
    </row>
    <row r="2" spans="1:14" ht="18.75" customHeight="1" outlineLevel="1">
      <c r="A2" s="252" t="s">
        <v>125</v>
      </c>
      <c r="B2" s="222">
        <v>-0.053917284851584646</v>
      </c>
      <c r="C2" s="131">
        <v>0.5283560191820746</v>
      </c>
      <c r="D2" s="131">
        <v>0.5856790252849418</v>
      </c>
      <c r="E2" s="114"/>
      <c r="F2" s="245" t="s">
        <v>132</v>
      </c>
      <c r="G2" s="131">
        <v>-0.022370347027218334</v>
      </c>
      <c r="H2" s="131">
        <v>-0.022720580298555837</v>
      </c>
      <c r="I2" s="48"/>
      <c r="J2" s="11"/>
      <c r="K2" s="11"/>
      <c r="L2" s="11"/>
      <c r="M2" s="11"/>
      <c r="N2" s="11"/>
    </row>
    <row r="3" spans="1:14" ht="18.75" customHeight="1" outlineLevel="1">
      <c r="A3" s="253" t="s">
        <v>126</v>
      </c>
      <c r="B3" s="250">
        <v>-0.07867146756840071</v>
      </c>
      <c r="C3" s="132">
        <v>0.4779347714177391</v>
      </c>
      <c r="D3" s="132">
        <v>0.13806723188822323</v>
      </c>
      <c r="E3" s="114"/>
      <c r="F3" s="245" t="s">
        <v>109</v>
      </c>
      <c r="G3" s="132">
        <v>0.01626165048740872</v>
      </c>
      <c r="H3" s="132">
        <v>0.02375596360771315</v>
      </c>
      <c r="I3" s="48"/>
      <c r="J3" s="11"/>
      <c r="K3" s="11"/>
      <c r="L3" s="11"/>
      <c r="M3" s="11"/>
      <c r="N3" s="11"/>
    </row>
    <row r="4" spans="1:14" ht="18.75" customHeight="1" outlineLevel="1">
      <c r="A4" s="253" t="s">
        <v>127</v>
      </c>
      <c r="B4" s="250">
        <v>0.020300205224141887</v>
      </c>
      <c r="C4" s="132">
        <v>0.39998286524674787</v>
      </c>
      <c r="D4" s="132">
        <v>0.4909325046734734</v>
      </c>
      <c r="E4" s="114"/>
      <c r="F4" s="245" t="s">
        <v>131</v>
      </c>
      <c r="G4" s="132">
        <v>0.030188263999999965</v>
      </c>
      <c r="H4" s="132">
        <v>0.03426757233409683</v>
      </c>
      <c r="I4" s="68"/>
      <c r="J4" s="69"/>
      <c r="K4" s="12"/>
      <c r="L4" s="11"/>
      <c r="M4" s="11"/>
      <c r="N4" s="11"/>
    </row>
    <row r="5" spans="1:14" ht="18.75" customHeight="1" outlineLevel="1">
      <c r="A5" s="253" t="s">
        <v>128</v>
      </c>
      <c r="B5" s="250">
        <v>0.006632054932172116</v>
      </c>
      <c r="C5" s="132">
        <v>0.22842977406581721</v>
      </c>
      <c r="D5" s="132">
        <v>0.1233910476828044</v>
      </c>
      <c r="E5" s="114"/>
      <c r="F5" s="252" t="s">
        <v>110</v>
      </c>
      <c r="G5" s="140">
        <v>0.04302327637355188</v>
      </c>
      <c r="H5" s="140">
        <v>0.045114432283621</v>
      </c>
      <c r="I5" s="68"/>
      <c r="J5" s="69"/>
      <c r="K5" s="12"/>
      <c r="L5" s="11"/>
      <c r="M5" s="11"/>
      <c r="N5" s="11"/>
    </row>
    <row r="6" spans="1:14" ht="18.75" customHeight="1" outlineLevel="1">
      <c r="A6" s="253" t="s">
        <v>129</v>
      </c>
      <c r="B6" s="250">
        <v>0.07328694421511961</v>
      </c>
      <c r="C6" s="132">
        <v>0.12052217484945715</v>
      </c>
      <c r="D6" s="132">
        <v>0.1287330366828272</v>
      </c>
      <c r="E6" s="114"/>
      <c r="F6" s="253" t="s">
        <v>130</v>
      </c>
      <c r="G6" s="250">
        <v>0.05012925325114326</v>
      </c>
      <c r="H6" s="132">
        <v>0.21489264924403817</v>
      </c>
      <c r="I6" s="48"/>
      <c r="J6" s="11"/>
      <c r="K6" s="11"/>
      <c r="L6" s="11"/>
      <c r="M6" s="11"/>
      <c r="N6" s="11"/>
    </row>
    <row r="7" spans="1:14" ht="18.75" customHeight="1" outlineLevel="1">
      <c r="A7" s="253" t="s">
        <v>97</v>
      </c>
      <c r="B7" s="250">
        <v>0.02448787636111668</v>
      </c>
      <c r="C7" s="132">
        <v>0.07107369101912094</v>
      </c>
      <c r="D7" s="132">
        <v>0.07934119031307962</v>
      </c>
      <c r="E7" s="114"/>
      <c r="F7" s="253" t="s">
        <v>97</v>
      </c>
      <c r="G7" s="250">
        <v>0.07107369101912094</v>
      </c>
      <c r="H7" s="132">
        <v>0.07934119031307962</v>
      </c>
      <c r="I7" s="48"/>
      <c r="J7" s="11"/>
      <c r="K7" s="11"/>
      <c r="L7" s="11"/>
      <c r="M7" s="11"/>
      <c r="N7" s="11"/>
    </row>
    <row r="8" spans="1:14" ht="18.75" customHeight="1" outlineLevel="1">
      <c r="A8" s="253" t="s">
        <v>130</v>
      </c>
      <c r="B8" s="250">
        <v>0.05126269011379958</v>
      </c>
      <c r="C8" s="132">
        <v>0.05012925325114326</v>
      </c>
      <c r="D8" s="132">
        <v>0.21489264924403817</v>
      </c>
      <c r="E8" s="114"/>
      <c r="F8" s="253" t="s">
        <v>129</v>
      </c>
      <c r="G8" s="250">
        <v>0.12052217484945715</v>
      </c>
      <c r="H8" s="132">
        <v>0.1287330366828272</v>
      </c>
      <c r="I8" s="48"/>
      <c r="J8" s="11"/>
      <c r="K8" s="11"/>
      <c r="L8" s="11"/>
      <c r="M8" s="11"/>
      <c r="N8" s="11"/>
    </row>
    <row r="9" spans="1:14" ht="18.75" customHeight="1" outlineLevel="1">
      <c r="A9" s="253" t="s">
        <v>110</v>
      </c>
      <c r="B9" s="250">
        <v>0.15881801262368128</v>
      </c>
      <c r="C9" s="205">
        <v>0.04302327637355188</v>
      </c>
      <c r="D9" s="205">
        <v>0.045114432283621</v>
      </c>
      <c r="E9" s="114"/>
      <c r="F9" s="253" t="s">
        <v>128</v>
      </c>
      <c r="G9" s="250">
        <v>0.22842977406581721</v>
      </c>
      <c r="H9" s="132">
        <v>0.1233910476828044</v>
      </c>
      <c r="I9" s="48"/>
      <c r="J9" s="11"/>
      <c r="K9" s="11"/>
      <c r="L9" s="11"/>
      <c r="M9" s="11"/>
      <c r="N9" s="11"/>
    </row>
    <row r="10" spans="1:14" ht="18.75" customHeight="1" outlineLevel="1">
      <c r="A10" s="253" t="s">
        <v>131</v>
      </c>
      <c r="B10" s="251">
        <v>0.01103803999999986</v>
      </c>
      <c r="C10" s="140">
        <v>0.030188263999999965</v>
      </c>
      <c r="D10" s="140">
        <v>0.03426757233409683</v>
      </c>
      <c r="E10" s="114"/>
      <c r="F10" s="253" t="s">
        <v>127</v>
      </c>
      <c r="G10" s="250">
        <v>0.39998286524674787</v>
      </c>
      <c r="H10" s="132">
        <v>0.4909325046734734</v>
      </c>
      <c r="I10" s="48"/>
      <c r="J10" s="48"/>
      <c r="K10" s="48"/>
      <c r="N10" s="11"/>
    </row>
    <row r="11" spans="1:14" ht="18.75" customHeight="1" outlineLevel="1">
      <c r="A11" s="253" t="s">
        <v>109</v>
      </c>
      <c r="B11" s="250">
        <v>0.004826748686936386</v>
      </c>
      <c r="C11" s="132">
        <v>0.01626165048740872</v>
      </c>
      <c r="D11" s="132">
        <v>0.02375596360771315</v>
      </c>
      <c r="E11" s="114"/>
      <c r="F11" s="253" t="s">
        <v>126</v>
      </c>
      <c r="G11" s="264">
        <v>0.4779347714177391</v>
      </c>
      <c r="H11" s="265">
        <v>0.13806723188822323</v>
      </c>
      <c r="I11" s="48"/>
      <c r="J11" s="11"/>
      <c r="K11" s="11"/>
      <c r="L11" s="11"/>
      <c r="M11" s="11"/>
      <c r="N11" s="11"/>
    </row>
    <row r="12" spans="1:14" ht="18.75" customHeight="1" outlineLevel="1" thickBot="1">
      <c r="A12" s="254" t="s">
        <v>132</v>
      </c>
      <c r="B12" s="255">
        <v>0.001675603330135611</v>
      </c>
      <c r="C12" s="256">
        <v>-0.022370347027218334</v>
      </c>
      <c r="D12" s="257">
        <v>-0.022720580298555837</v>
      </c>
      <c r="E12" s="114"/>
      <c r="F12" s="254" t="s">
        <v>125</v>
      </c>
      <c r="G12" s="268">
        <v>0.5283560191820746</v>
      </c>
      <c r="H12" s="268">
        <v>0.5856790252849418</v>
      </c>
      <c r="I12" s="48"/>
      <c r="J12" s="11"/>
      <c r="K12" s="12"/>
      <c r="L12" s="11"/>
      <c r="M12" s="11"/>
      <c r="N12" s="11"/>
    </row>
    <row r="13" spans="1:11" ht="12.75" outlineLevel="1">
      <c r="A13" s="71" t="s">
        <v>133</v>
      </c>
      <c r="B13" s="71"/>
      <c r="C13" s="70"/>
      <c r="D13" s="70"/>
      <c r="E13" s="70"/>
      <c r="F13" s="48"/>
      <c r="G13" s="48"/>
      <c r="H13" s="48"/>
      <c r="I13" s="48"/>
      <c r="J13" s="48"/>
      <c r="K13" s="48"/>
    </row>
    <row r="14" spans="1:11" ht="16.5" thickBot="1">
      <c r="A14" s="270"/>
      <c r="F14" s="266"/>
      <c r="G14" s="267"/>
      <c r="H14" s="267"/>
      <c r="I14" s="48"/>
      <c r="J14" s="48"/>
      <c r="K14" s="48"/>
    </row>
    <row r="15" spans="1:14" ht="18.75" customHeight="1" outlineLevel="1">
      <c r="A15" s="269" t="s">
        <v>41</v>
      </c>
      <c r="B15" s="219">
        <v>0.032630524954368405</v>
      </c>
      <c r="C15" s="215">
        <v>0.18793624546195006</v>
      </c>
      <c r="D15" s="219" t="s">
        <v>157</v>
      </c>
      <c r="F15" s="252" t="s">
        <v>134</v>
      </c>
      <c r="G15" s="215">
        <v>0.026835995771772505</v>
      </c>
      <c r="H15" s="215">
        <v>0.06534888666341554</v>
      </c>
      <c r="I15" s="48"/>
      <c r="J15" s="48"/>
      <c r="N15" s="11"/>
    </row>
    <row r="16" spans="1:14" ht="18.75" customHeight="1" outlineLevel="1">
      <c r="A16" s="253" t="s">
        <v>40</v>
      </c>
      <c r="B16" s="262">
        <v>-0.016005218618015363</v>
      </c>
      <c r="C16" s="213">
        <v>0.06773684543874568</v>
      </c>
      <c r="D16" s="213">
        <v>0.09454731338413347</v>
      </c>
      <c r="F16" s="253" t="s">
        <v>43</v>
      </c>
      <c r="G16" s="250">
        <v>0.05736493820803151</v>
      </c>
      <c r="H16" s="132">
        <v>0.10060552574333315</v>
      </c>
      <c r="I16" s="48"/>
      <c r="J16" s="48"/>
      <c r="N16" s="11"/>
    </row>
    <row r="17" spans="1:14" ht="18.75" customHeight="1" outlineLevel="1">
      <c r="A17" s="263" t="s">
        <v>43</v>
      </c>
      <c r="B17" s="220">
        <v>0.058657545473301355</v>
      </c>
      <c r="C17" s="213">
        <v>0.05736493820803151</v>
      </c>
      <c r="D17" s="213">
        <v>0.10060552574333315</v>
      </c>
      <c r="F17" s="253" t="s">
        <v>40</v>
      </c>
      <c r="G17" s="251">
        <v>0.06773684543874568</v>
      </c>
      <c r="H17" s="213">
        <v>0.09454731338413347</v>
      </c>
      <c r="I17" s="48"/>
      <c r="J17" s="48"/>
      <c r="N17" s="11"/>
    </row>
    <row r="18" spans="1:14" ht="18.75" customHeight="1" outlineLevel="1">
      <c r="A18" s="245" t="s">
        <v>134</v>
      </c>
      <c r="B18" s="221">
        <v>-0.002683003193405772</v>
      </c>
      <c r="C18" s="132">
        <v>0.026835995771772505</v>
      </c>
      <c r="D18" s="132">
        <v>0.06534888666341554</v>
      </c>
      <c r="F18" s="253" t="s">
        <v>41</v>
      </c>
      <c r="G18" s="260">
        <v>0.18793624546195006</v>
      </c>
      <c r="H18" s="220" t="s">
        <v>124</v>
      </c>
      <c r="I18" s="48"/>
      <c r="J18" s="48"/>
      <c r="N18" s="11"/>
    </row>
    <row r="19" spans="1:14" ht="18.75" customHeight="1" outlineLevel="1" thickBot="1">
      <c r="A19" s="246" t="s">
        <v>135</v>
      </c>
      <c r="B19" s="258" t="s">
        <v>157</v>
      </c>
      <c r="C19" s="258" t="s">
        <v>157</v>
      </c>
      <c r="D19" s="259" t="s">
        <v>157</v>
      </c>
      <c r="F19" s="261" t="s">
        <v>135</v>
      </c>
      <c r="G19" s="220" t="s">
        <v>124</v>
      </c>
      <c r="H19" s="220" t="s">
        <v>124</v>
      </c>
      <c r="I19" s="48"/>
      <c r="J19" s="48"/>
      <c r="N19" s="11"/>
    </row>
    <row r="20" spans="6:11" ht="12.75">
      <c r="F20" s="11"/>
      <c r="G20" s="11"/>
      <c r="H20" s="11"/>
      <c r="I20" s="48"/>
      <c r="J20" s="48"/>
      <c r="K20" s="48"/>
    </row>
    <row r="21" spans="6:9" ht="12.75">
      <c r="F21" s="11"/>
      <c r="G21" s="11"/>
      <c r="H21" s="11"/>
      <c r="I21" s="67"/>
    </row>
    <row r="22" spans="6:8" ht="12.75">
      <c r="F22" s="11"/>
      <c r="G22" s="11"/>
      <c r="H22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G27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15.8515625" style="6" customWidth="1"/>
    <col min="2" max="3" width="25.57421875" style="1" customWidth="1"/>
    <col min="4" max="4" width="2.140625" style="1" customWidth="1"/>
    <col min="5" max="5" width="10.57421875" style="1" customWidth="1"/>
    <col min="6" max="6" width="9.140625" style="1" customWidth="1"/>
    <col min="7" max="7" width="8.8515625" style="1" customWidth="1"/>
    <col min="8" max="8" width="9.140625" style="1" customWidth="1"/>
    <col min="9" max="9" width="11.28125" style="1" customWidth="1"/>
    <col min="10" max="10" width="11.57421875" style="1" customWidth="1"/>
    <col min="11" max="13" width="9.140625" style="1" customWidth="1"/>
    <col min="14" max="14" width="10.421875" style="1" bestFit="1" customWidth="1"/>
    <col min="15" max="16384" width="9.140625" style="1" customWidth="1"/>
  </cols>
  <sheetData>
    <row r="1" spans="1:4" ht="33.75" customHeight="1" thickBot="1">
      <c r="A1" s="36"/>
      <c r="B1" s="36" t="s">
        <v>27</v>
      </c>
      <c r="C1" s="36" t="s">
        <v>28</v>
      </c>
      <c r="D1" s="113"/>
    </row>
    <row r="2" spans="1:5" ht="12.75" hidden="1" outlineLevel="1">
      <c r="A2" s="35">
        <v>39447</v>
      </c>
      <c r="B2" s="1">
        <v>334</v>
      </c>
      <c r="C2" s="3">
        <v>2.5</v>
      </c>
      <c r="D2" s="3"/>
      <c r="E2" s="73"/>
    </row>
    <row r="3" spans="1:5" ht="15" customHeight="1" collapsed="1">
      <c r="A3" s="35">
        <v>39538</v>
      </c>
      <c r="B3" s="1">
        <v>356</v>
      </c>
      <c r="C3" s="3">
        <v>2.8</v>
      </c>
      <c r="D3" s="3"/>
      <c r="E3" s="73"/>
    </row>
    <row r="4" spans="1:5" ht="15" customHeight="1" hidden="1" outlineLevel="1">
      <c r="A4" s="35">
        <v>39629</v>
      </c>
      <c r="B4" s="1">
        <v>394</v>
      </c>
      <c r="C4" s="3">
        <v>2.8</v>
      </c>
      <c r="D4" s="3"/>
      <c r="E4" s="73"/>
    </row>
    <row r="5" spans="1:5" ht="15" customHeight="1" hidden="1" outlineLevel="1">
      <c r="A5" s="35">
        <v>39721</v>
      </c>
      <c r="B5" s="1">
        <v>404</v>
      </c>
      <c r="C5" s="4">
        <v>2.87</v>
      </c>
      <c r="D5" s="4"/>
      <c r="E5" s="73"/>
    </row>
    <row r="6" spans="1:5" ht="15" customHeight="1" hidden="1" outlineLevel="1">
      <c r="A6" s="35">
        <v>39813</v>
      </c>
      <c r="B6" s="1">
        <v>409</v>
      </c>
      <c r="C6" s="4">
        <v>3.04</v>
      </c>
      <c r="D6" s="4"/>
      <c r="E6" s="73"/>
    </row>
    <row r="7" spans="1:5" ht="15" customHeight="1" collapsed="1">
      <c r="A7" s="35">
        <v>39903</v>
      </c>
      <c r="B7" s="1">
        <v>409</v>
      </c>
      <c r="C7" s="4">
        <v>3.09</v>
      </c>
      <c r="D7" s="4"/>
      <c r="E7" s="73"/>
    </row>
    <row r="8" spans="1:5" ht="15" customHeight="1" hidden="1" outlineLevel="1">
      <c r="A8" s="35">
        <v>39994</v>
      </c>
      <c r="B8" s="1">
        <v>397</v>
      </c>
      <c r="C8" s="4">
        <v>3.17</v>
      </c>
      <c r="D8" s="4"/>
      <c r="E8" s="73"/>
    </row>
    <row r="9" spans="1:5" ht="15" customHeight="1" hidden="1" outlineLevel="1">
      <c r="A9" s="35">
        <v>40086</v>
      </c>
      <c r="B9" s="1">
        <v>391</v>
      </c>
      <c r="C9" s="4">
        <v>3.2</v>
      </c>
      <c r="D9" s="4"/>
      <c r="E9" s="73"/>
    </row>
    <row r="10" spans="1:5" ht="15" customHeight="1" hidden="1" outlineLevel="1">
      <c r="A10" s="35">
        <v>40178</v>
      </c>
      <c r="B10" s="1">
        <v>380</v>
      </c>
      <c r="C10" s="4">
        <v>3.16</v>
      </c>
      <c r="D10" s="4"/>
      <c r="E10" s="73"/>
    </row>
    <row r="11" spans="1:5" ht="15" customHeight="1" collapsed="1">
      <c r="A11" s="35">
        <v>40268</v>
      </c>
      <c r="B11" s="1">
        <v>366</v>
      </c>
      <c r="C11" s="4">
        <v>3.29</v>
      </c>
      <c r="D11" s="4"/>
      <c r="E11" s="73"/>
    </row>
    <row r="12" spans="1:5" ht="15" customHeight="1" hidden="1" outlineLevel="1">
      <c r="A12" s="35">
        <v>40359</v>
      </c>
      <c r="B12" s="45">
        <v>357</v>
      </c>
      <c r="C12" s="46">
        <v>3.48</v>
      </c>
      <c r="D12" s="46"/>
      <c r="E12" s="73"/>
    </row>
    <row r="13" spans="1:6" ht="15" customHeight="1" hidden="1" outlineLevel="1">
      <c r="A13" s="35">
        <v>40451</v>
      </c>
      <c r="B13" s="1">
        <v>348</v>
      </c>
      <c r="C13" s="46">
        <v>3.64</v>
      </c>
      <c r="D13" s="46"/>
      <c r="E13" s="73"/>
      <c r="F13" s="73">
        <f>C13*B13</f>
        <v>1266.72</v>
      </c>
    </row>
    <row r="14" spans="1:7" ht="15" customHeight="1" hidden="1" outlineLevel="1">
      <c r="A14" s="35">
        <v>40543</v>
      </c>
      <c r="B14" s="1">
        <v>339</v>
      </c>
      <c r="C14" s="4">
        <v>3.62</v>
      </c>
      <c r="D14" s="4"/>
      <c r="E14" s="73"/>
      <c r="F14" s="73"/>
      <c r="G14" s="73"/>
    </row>
    <row r="15" spans="1:7" ht="15" customHeight="1" collapsed="1">
      <c r="A15" s="35">
        <v>40633</v>
      </c>
      <c r="B15" s="1">
        <v>344</v>
      </c>
      <c r="C15" s="4">
        <f>1328/B15</f>
        <v>3.86046511627907</v>
      </c>
      <c r="D15" s="4"/>
      <c r="E15" s="73"/>
      <c r="G15" s="73"/>
    </row>
    <row r="16" spans="1:7" ht="15" customHeight="1" hidden="1" outlineLevel="1">
      <c r="A16" s="35">
        <v>40724</v>
      </c>
      <c r="B16" s="1">
        <v>347</v>
      </c>
      <c r="C16" s="4">
        <f>1375/B16</f>
        <v>3.962536023054755</v>
      </c>
      <c r="D16" s="4"/>
      <c r="E16" s="73"/>
      <c r="G16" s="73"/>
    </row>
    <row r="17" spans="1:7" ht="15" customHeight="1" hidden="1" outlineLevel="1">
      <c r="A17" s="35">
        <v>40816</v>
      </c>
      <c r="B17" s="73">
        <v>345</v>
      </c>
      <c r="C17" s="81">
        <f>1415/B17</f>
        <v>4.101449275362318</v>
      </c>
      <c r="D17" s="81"/>
      <c r="E17" s="73"/>
      <c r="G17" s="73"/>
    </row>
    <row r="18" spans="1:7" ht="15" customHeight="1" hidden="1" outlineLevel="1">
      <c r="A18" s="35">
        <v>40908</v>
      </c>
      <c r="B18" s="73">
        <v>341</v>
      </c>
      <c r="C18" s="4">
        <f>1451/B18</f>
        <v>4.255131964809384</v>
      </c>
      <c r="D18" s="4"/>
      <c r="E18" s="73"/>
      <c r="G18" s="73"/>
    </row>
    <row r="19" spans="1:4" ht="15" customHeight="1" collapsed="1">
      <c r="A19" s="35">
        <v>40999</v>
      </c>
      <c r="B19" s="73">
        <v>344</v>
      </c>
      <c r="C19" s="4">
        <f>1464/B19</f>
        <v>4.255813953488372</v>
      </c>
      <c r="D19" s="79"/>
    </row>
    <row r="20" spans="1:4" ht="15" customHeight="1" hidden="1" outlineLevel="1">
      <c r="A20" s="35">
        <v>41090</v>
      </c>
      <c r="B20" s="73">
        <v>340</v>
      </c>
      <c r="C20" s="4">
        <f>1497/B20</f>
        <v>4.402941176470589</v>
      </c>
      <c r="D20" s="79"/>
    </row>
    <row r="21" spans="1:4" ht="15" customHeight="1" hidden="1" outlineLevel="1">
      <c r="A21" s="35">
        <v>41182</v>
      </c>
      <c r="B21" s="73">
        <v>344</v>
      </c>
      <c r="C21" s="4">
        <f>1518/B21</f>
        <v>4.412790697674419</v>
      </c>
      <c r="D21" s="79"/>
    </row>
    <row r="22" spans="1:4" ht="15" customHeight="1" hidden="1" outlineLevel="1">
      <c r="A22" s="35">
        <v>41274</v>
      </c>
      <c r="B22" s="73">
        <v>353</v>
      </c>
      <c r="C22" s="155">
        <f>1544/B22</f>
        <v>4.373937677053824</v>
      </c>
      <c r="D22" s="79"/>
    </row>
    <row r="23" spans="1:4" ht="15" customHeight="1" collapsed="1">
      <c r="A23" s="35">
        <v>41364</v>
      </c>
      <c r="B23" s="1">
        <v>348</v>
      </c>
      <c r="C23" s="155">
        <f>1570/B23</f>
        <v>4.511494252873563</v>
      </c>
      <c r="D23" s="79"/>
    </row>
    <row r="24" spans="1:4" ht="15" customHeight="1" outlineLevel="1">
      <c r="A24" s="35">
        <v>41455</v>
      </c>
      <c r="B24" s="1">
        <v>345</v>
      </c>
      <c r="C24" s="4">
        <f>1580/B24</f>
        <v>4.579710144927536</v>
      </c>
      <c r="D24" s="79"/>
    </row>
    <row r="25" spans="1:3" ht="15" customHeight="1" outlineLevel="1">
      <c r="A25" s="35">
        <v>41547</v>
      </c>
      <c r="B25" s="1">
        <v>347</v>
      </c>
      <c r="C25" s="155">
        <f>1593/B25</f>
        <v>4.590778097982709</v>
      </c>
    </row>
    <row r="26" spans="1:3" ht="15" customHeight="1" outlineLevel="1">
      <c r="A26" s="35">
        <v>41639</v>
      </c>
      <c r="B26" s="1">
        <v>347</v>
      </c>
      <c r="C26" s="155">
        <f>1604/B26</f>
        <v>4.622478386167147</v>
      </c>
    </row>
    <row r="27" spans="1:3" ht="15" customHeight="1">
      <c r="A27" s="35">
        <v>41729</v>
      </c>
      <c r="B27" s="1">
        <v>343</v>
      </c>
      <c r="C27" s="155">
        <f>1597/B27</f>
        <v>4.65597667638484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P24"/>
  <sheetViews>
    <sheetView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20.421875" style="5" customWidth="1"/>
    <col min="2" max="2" width="11.7109375" style="5" customWidth="1"/>
    <col min="3" max="10" width="11.421875" style="5" customWidth="1"/>
    <col min="11" max="11" width="9.140625" style="5" customWidth="1"/>
    <col min="12" max="12" width="10.140625" style="5" bestFit="1" customWidth="1"/>
    <col min="13" max="13" width="11.140625" style="5" customWidth="1"/>
    <col min="14" max="14" width="12.140625" style="5" bestFit="1" customWidth="1"/>
    <col min="15" max="15" width="24.8515625" style="5" bestFit="1" customWidth="1"/>
    <col min="16" max="16" width="9.57421875" style="5" bestFit="1" customWidth="1"/>
    <col min="17" max="16384" width="9.140625" style="5" customWidth="1"/>
  </cols>
  <sheetData>
    <row r="1" spans="1:10" ht="22.5" customHeight="1" outlineLevel="1" thickBot="1">
      <c r="A1" s="283" t="s">
        <v>29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7.25" customHeight="1" outlineLevel="1">
      <c r="A2" s="284"/>
      <c r="B2" s="286" t="s">
        <v>32</v>
      </c>
      <c r="C2" s="286" t="s">
        <v>30</v>
      </c>
      <c r="D2" s="286"/>
      <c r="E2" s="286"/>
      <c r="F2" s="286"/>
      <c r="G2" s="286"/>
      <c r="H2" s="286" t="s">
        <v>31</v>
      </c>
      <c r="I2" s="286"/>
      <c r="J2" s="288"/>
    </row>
    <row r="3" spans="1:10" ht="17.25" customHeight="1" outlineLevel="1" thickBot="1">
      <c r="A3" s="285"/>
      <c r="B3" s="287"/>
      <c r="C3" s="230" t="s">
        <v>33</v>
      </c>
      <c r="D3" s="230" t="s">
        <v>1</v>
      </c>
      <c r="E3" s="230" t="s">
        <v>34</v>
      </c>
      <c r="F3" s="230" t="s">
        <v>35</v>
      </c>
      <c r="G3" s="230" t="s">
        <v>36</v>
      </c>
      <c r="H3" s="230" t="s">
        <v>1</v>
      </c>
      <c r="I3" s="230" t="s">
        <v>35</v>
      </c>
      <c r="J3" s="231" t="s">
        <v>36</v>
      </c>
    </row>
    <row r="4" spans="1:12" ht="18" customHeight="1" outlineLevel="1">
      <c r="A4" s="147">
        <v>41364</v>
      </c>
      <c r="B4" s="129">
        <f>SUM(C4:J4)</f>
        <v>1213</v>
      </c>
      <c r="C4" s="149">
        <v>42</v>
      </c>
      <c r="D4" s="149">
        <v>38</v>
      </c>
      <c r="E4" s="150">
        <v>11</v>
      </c>
      <c r="F4" s="150">
        <v>48</v>
      </c>
      <c r="G4" s="149">
        <v>826</v>
      </c>
      <c r="H4" s="150">
        <v>1</v>
      </c>
      <c r="I4" s="150">
        <v>108</v>
      </c>
      <c r="J4" s="151">
        <v>139</v>
      </c>
      <c r="L4" s="185"/>
    </row>
    <row r="5" spans="1:10" ht="18" customHeight="1" outlineLevel="1">
      <c r="A5" s="147">
        <v>41639</v>
      </c>
      <c r="B5" s="129">
        <f>SUM(C5:J5)</f>
        <v>1250</v>
      </c>
      <c r="C5" s="149">
        <v>38</v>
      </c>
      <c r="D5" s="149">
        <v>35</v>
      </c>
      <c r="E5" s="150">
        <v>11</v>
      </c>
      <c r="F5" s="150">
        <v>43</v>
      </c>
      <c r="G5" s="149">
        <v>861</v>
      </c>
      <c r="H5" s="150">
        <v>2</v>
      </c>
      <c r="I5" s="150">
        <v>90</v>
      </c>
      <c r="J5" s="151">
        <v>170</v>
      </c>
    </row>
    <row r="6" spans="1:10" ht="18" customHeight="1" outlineLevel="1">
      <c r="A6" s="147">
        <v>41729</v>
      </c>
      <c r="B6" s="129">
        <f>SUM(C6:J6)</f>
        <v>1243</v>
      </c>
      <c r="C6" s="149">
        <v>38</v>
      </c>
      <c r="D6" s="149">
        <v>35</v>
      </c>
      <c r="E6" s="150">
        <v>9</v>
      </c>
      <c r="F6" s="150">
        <v>42</v>
      </c>
      <c r="G6" s="149">
        <v>865</v>
      </c>
      <c r="H6" s="150">
        <v>2</v>
      </c>
      <c r="I6" s="150">
        <v>87</v>
      </c>
      <c r="J6" s="151">
        <v>165</v>
      </c>
    </row>
    <row r="7" spans="1:10" ht="18" customHeight="1" outlineLevel="1">
      <c r="A7" s="290" t="s">
        <v>48</v>
      </c>
      <c r="B7" s="129">
        <f>SUM(C7:J7)</f>
        <v>-7</v>
      </c>
      <c r="C7" s="149">
        <v>0</v>
      </c>
      <c r="D7" s="149">
        <v>0</v>
      </c>
      <c r="E7" s="149">
        <v>-2</v>
      </c>
      <c r="F7" s="149">
        <v>-1</v>
      </c>
      <c r="G7" s="149">
        <v>4</v>
      </c>
      <c r="H7" s="149">
        <v>0</v>
      </c>
      <c r="I7" s="149">
        <v>-3</v>
      </c>
      <c r="J7" s="188">
        <v>-5</v>
      </c>
    </row>
    <row r="8" spans="1:10" ht="18" customHeight="1" outlineLevel="1">
      <c r="A8" s="291"/>
      <c r="B8" s="195">
        <v>-0.005600000000000049</v>
      </c>
      <c r="C8" s="196">
        <v>0</v>
      </c>
      <c r="D8" s="196">
        <v>0</v>
      </c>
      <c r="E8" s="196">
        <v>-0.18181818181818177</v>
      </c>
      <c r="F8" s="196">
        <v>-0.023255813953488413</v>
      </c>
      <c r="G8" s="196">
        <v>0.004645760743321681</v>
      </c>
      <c r="H8" s="196">
        <v>0</v>
      </c>
      <c r="I8" s="196">
        <v>-0.033333333333333326</v>
      </c>
      <c r="J8" s="197">
        <v>-0.02941176470588236</v>
      </c>
    </row>
    <row r="9" spans="1:16" ht="18" customHeight="1" outlineLevel="1">
      <c r="A9" s="290" t="s">
        <v>136</v>
      </c>
      <c r="B9" s="187">
        <f>SUM(C9:J9)</f>
        <v>30</v>
      </c>
      <c r="C9" s="148">
        <v>-4</v>
      </c>
      <c r="D9" s="148">
        <v>-3</v>
      </c>
      <c r="E9" s="148">
        <v>-2</v>
      </c>
      <c r="F9" s="148">
        <v>-6</v>
      </c>
      <c r="G9" s="148">
        <v>39</v>
      </c>
      <c r="H9" s="148">
        <v>1</v>
      </c>
      <c r="I9" s="148">
        <v>-21</v>
      </c>
      <c r="J9" s="189">
        <v>26</v>
      </c>
      <c r="L9" s="185"/>
      <c r="M9" s="232" t="s">
        <v>44</v>
      </c>
      <c r="N9" s="184" t="s">
        <v>45</v>
      </c>
      <c r="O9" s="184" t="s">
        <v>47</v>
      </c>
      <c r="P9" s="184" t="s">
        <v>46</v>
      </c>
    </row>
    <row r="10" spans="1:16" ht="18" customHeight="1" outlineLevel="1" thickBot="1">
      <c r="A10" s="291"/>
      <c r="B10" s="198">
        <v>0.024732069249793875</v>
      </c>
      <c r="C10" s="199">
        <v>-0.09523809523809523</v>
      </c>
      <c r="D10" s="199">
        <v>-0.07894736842105265</v>
      </c>
      <c r="E10" s="199">
        <v>-0.18181818181818177</v>
      </c>
      <c r="F10" s="199">
        <v>-0.125</v>
      </c>
      <c r="G10" s="199">
        <v>0.04721549636803868</v>
      </c>
      <c r="H10" s="199">
        <v>1</v>
      </c>
      <c r="I10" s="199">
        <v>-0.19444444444444442</v>
      </c>
      <c r="J10" s="200">
        <v>0.18705035971223016</v>
      </c>
      <c r="L10" s="185">
        <f>A6</f>
        <v>41729</v>
      </c>
      <c r="M10" s="5">
        <f>C6</f>
        <v>38</v>
      </c>
      <c r="N10" s="5">
        <f>D6+H6</f>
        <v>37</v>
      </c>
      <c r="O10" s="5">
        <f>E6+F6+I6</f>
        <v>138</v>
      </c>
      <c r="P10" s="5">
        <f>G6+J6</f>
        <v>1030</v>
      </c>
    </row>
    <row r="11" spans="1:10" ht="24.75" customHeight="1" outlineLevel="1">
      <c r="A11" s="289" t="s">
        <v>37</v>
      </c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24.75" customHeight="1" outlineLevel="1" thickBot="1">
      <c r="A12" s="283" t="s">
        <v>38</v>
      </c>
      <c r="B12" s="283"/>
      <c r="C12" s="283"/>
      <c r="D12" s="283"/>
      <c r="E12" s="283"/>
      <c r="F12" s="283"/>
      <c r="G12" s="283"/>
      <c r="H12" s="152"/>
      <c r="I12" s="152"/>
      <c r="J12" s="152"/>
    </row>
    <row r="13" spans="1:12" ht="40.5" customHeight="1" outlineLevel="1" thickBot="1">
      <c r="A13" s="142"/>
      <c r="B13" s="143" t="s">
        <v>32</v>
      </c>
      <c r="C13" s="143" t="s">
        <v>40</v>
      </c>
      <c r="D13" s="142" t="s">
        <v>41</v>
      </c>
      <c r="E13" s="142" t="s">
        <v>134</v>
      </c>
      <c r="F13" s="142" t="s">
        <v>42</v>
      </c>
      <c r="G13" s="142" t="s">
        <v>43</v>
      </c>
      <c r="H13" s="74"/>
      <c r="I13" s="75"/>
      <c r="J13" s="75"/>
      <c r="K13" s="74"/>
      <c r="L13" s="76"/>
    </row>
    <row r="14" spans="1:7" ht="18.75" customHeight="1" outlineLevel="1">
      <c r="A14" s="147">
        <v>41364</v>
      </c>
      <c r="B14" s="49">
        <v>79</v>
      </c>
      <c r="C14" s="144">
        <v>9</v>
      </c>
      <c r="D14" s="144">
        <v>1</v>
      </c>
      <c r="E14" s="144">
        <v>7</v>
      </c>
      <c r="F14" s="145">
        <v>1</v>
      </c>
      <c r="G14" s="145">
        <v>61</v>
      </c>
    </row>
    <row r="15" spans="1:7" ht="18.75" customHeight="1" outlineLevel="1">
      <c r="A15" s="147">
        <v>41639</v>
      </c>
      <c r="B15" s="49">
        <v>62</v>
      </c>
      <c r="C15" s="144">
        <v>8</v>
      </c>
      <c r="D15" s="144">
        <v>5</v>
      </c>
      <c r="E15" s="144">
        <v>34</v>
      </c>
      <c r="F15" s="145">
        <v>0</v>
      </c>
      <c r="G15" s="145">
        <v>15</v>
      </c>
    </row>
    <row r="16" spans="1:7" s="210" customFormat="1" ht="18.75" customHeight="1" outlineLevel="1" thickBot="1">
      <c r="A16" s="206">
        <v>41729</v>
      </c>
      <c r="B16" s="207">
        <f>SUM(C16:G16)</f>
        <v>59</v>
      </c>
      <c r="C16" s="208">
        <v>8</v>
      </c>
      <c r="D16" s="208">
        <v>2</v>
      </c>
      <c r="E16" s="208">
        <v>37</v>
      </c>
      <c r="F16" s="209">
        <v>0</v>
      </c>
      <c r="G16" s="209">
        <v>12</v>
      </c>
    </row>
    <row r="17" ht="12.75" outlineLevel="1">
      <c r="A17" s="141" t="s">
        <v>8</v>
      </c>
    </row>
    <row r="18" ht="12.75" outlineLevel="1">
      <c r="A18" s="141" t="s">
        <v>9</v>
      </c>
    </row>
    <row r="19" ht="12.75" outlineLevel="1">
      <c r="A19" s="141" t="s">
        <v>137</v>
      </c>
    </row>
    <row r="21" ht="12.75">
      <c r="A21" s="141" t="s">
        <v>39</v>
      </c>
    </row>
    <row r="22" ht="12.75">
      <c r="A22" s="153" t="s">
        <v>3</v>
      </c>
    </row>
    <row r="24" spans="3:7" ht="12.75">
      <c r="C24" s="211"/>
      <c r="D24" s="211"/>
      <c r="E24" s="211"/>
      <c r="F24" s="211"/>
      <c r="G24" s="211"/>
    </row>
  </sheetData>
  <sheetProtection/>
  <mergeCells count="9">
    <mergeCell ref="A12:G12"/>
    <mergeCell ref="A1:J1"/>
    <mergeCell ref="A2:A3"/>
    <mergeCell ref="B2:B3"/>
    <mergeCell ref="C2:G2"/>
    <mergeCell ref="H2:J2"/>
    <mergeCell ref="A11:J11"/>
    <mergeCell ref="A7:A8"/>
    <mergeCell ref="A9:A10"/>
  </mergeCells>
  <hyperlinks>
    <hyperlink ref="A22" r:id="rId1" display="http://www.uaib.com.ua/rankings_/byclass.html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9:I27"/>
  <sheetViews>
    <sheetView zoomScale="80" zoomScaleNormal="80" zoomScalePageLayoutView="0" workbookViewId="0" topLeftCell="A1">
      <selection activeCell="A19" sqref="A19:I19"/>
    </sheetView>
  </sheetViews>
  <sheetFormatPr defaultColWidth="9.140625" defaultRowHeight="12.75"/>
  <cols>
    <col min="1" max="1" width="29.00390625" style="1" customWidth="1"/>
    <col min="2" max="2" width="19.7109375" style="1" customWidth="1"/>
    <col min="3" max="3" width="18.8515625" style="1" customWidth="1"/>
    <col min="4" max="4" width="3.00390625" style="1" customWidth="1"/>
    <col min="5" max="5" width="29.421875" style="1" customWidth="1"/>
    <col min="6" max="6" width="14.140625" style="1" customWidth="1"/>
    <col min="7" max="7" width="2.57421875" style="1" customWidth="1"/>
    <col min="8" max="8" width="33.140625" style="1" customWidth="1"/>
    <col min="9" max="9" width="21.7109375" style="1" customWidth="1"/>
    <col min="10" max="14" width="10.140625" style="1" customWidth="1"/>
    <col min="15" max="16384" width="9.140625" style="1" customWidth="1"/>
  </cols>
  <sheetData>
    <row r="19" spans="1:9" ht="18.75" customHeight="1" thickBot="1">
      <c r="A19" s="292" t="s">
        <v>60</v>
      </c>
      <c r="B19" s="292"/>
      <c r="C19" s="292"/>
      <c r="D19" s="292"/>
      <c r="E19" s="292"/>
      <c r="F19" s="292"/>
      <c r="G19" s="292"/>
      <c r="H19" s="292"/>
      <c r="I19" s="292"/>
    </row>
    <row r="20" spans="1:9" ht="30.75" customHeight="1" thickBot="1">
      <c r="A20" s="108" t="s">
        <v>49</v>
      </c>
      <c r="B20" s="233" t="s">
        <v>27</v>
      </c>
      <c r="C20" s="109" t="s">
        <v>50</v>
      </c>
      <c r="D20" s="104"/>
      <c r="E20" s="108" t="s">
        <v>49</v>
      </c>
      <c r="F20" s="109" t="s">
        <v>51</v>
      </c>
      <c r="G20" s="104"/>
      <c r="H20" s="108" t="s">
        <v>49</v>
      </c>
      <c r="I20" s="109" t="s">
        <v>52</v>
      </c>
    </row>
    <row r="21" spans="1:9" s="120" customFormat="1" ht="18.75" customHeight="1">
      <c r="A21" s="116" t="s">
        <v>53</v>
      </c>
      <c r="B21" s="117">
        <v>241</v>
      </c>
      <c r="C21" s="118">
        <v>0.7026239067055393</v>
      </c>
      <c r="D21" s="119"/>
      <c r="E21" s="116" t="s">
        <v>53</v>
      </c>
      <c r="F21" s="118">
        <v>0.712443095599393</v>
      </c>
      <c r="G21" s="119"/>
      <c r="H21" s="116" t="s">
        <v>53</v>
      </c>
      <c r="I21" s="118">
        <v>0.7885233595087032</v>
      </c>
    </row>
    <row r="22" spans="1:9" s="120" customFormat="1" ht="18.75" customHeight="1">
      <c r="A22" s="121" t="s">
        <v>54</v>
      </c>
      <c r="B22" s="122">
        <v>22</v>
      </c>
      <c r="C22" s="123">
        <v>0.0641399416909621</v>
      </c>
      <c r="D22" s="124"/>
      <c r="E22" s="121" t="s">
        <v>54</v>
      </c>
      <c r="F22" s="123">
        <v>0.07966616084977238</v>
      </c>
      <c r="G22" s="125"/>
      <c r="H22" s="121" t="s">
        <v>54</v>
      </c>
      <c r="I22" s="123">
        <v>0.06510154581167639</v>
      </c>
    </row>
    <row r="23" spans="1:9" s="120" customFormat="1" ht="18.75" customHeight="1">
      <c r="A23" s="121" t="s">
        <v>55</v>
      </c>
      <c r="B23" s="122">
        <v>20</v>
      </c>
      <c r="C23" s="123">
        <v>0.05830903790087463</v>
      </c>
      <c r="D23" s="124"/>
      <c r="E23" s="121" t="s">
        <v>55</v>
      </c>
      <c r="F23" s="123">
        <v>0.051593323216995446</v>
      </c>
      <c r="G23" s="125"/>
      <c r="H23" s="121" t="s">
        <v>56</v>
      </c>
      <c r="I23" s="123">
        <v>0.05029874023280508</v>
      </c>
    </row>
    <row r="24" spans="1:9" s="120" customFormat="1" ht="18.75" customHeight="1">
      <c r="A24" s="121" t="s">
        <v>56</v>
      </c>
      <c r="B24" s="122">
        <v>14</v>
      </c>
      <c r="C24" s="123">
        <v>0.04081632653061224</v>
      </c>
      <c r="D24" s="124"/>
      <c r="E24" s="121" t="s">
        <v>56</v>
      </c>
      <c r="F24" s="123">
        <v>0.032625189681335355</v>
      </c>
      <c r="G24" s="125"/>
      <c r="H24" s="121" t="s">
        <v>55</v>
      </c>
      <c r="I24" s="123">
        <v>0.040911283937084535</v>
      </c>
    </row>
    <row r="25" spans="1:9" s="120" customFormat="1" ht="18.75" customHeight="1">
      <c r="A25" s="121" t="s">
        <v>57</v>
      </c>
      <c r="B25" s="122">
        <v>11</v>
      </c>
      <c r="C25" s="123">
        <v>0.03206997084548105</v>
      </c>
      <c r="D25" s="126"/>
      <c r="E25" s="121" t="s">
        <v>59</v>
      </c>
      <c r="F25" s="123">
        <v>0.028072837632776935</v>
      </c>
      <c r="G25" s="127"/>
      <c r="H25" s="121" t="s">
        <v>57</v>
      </c>
      <c r="I25" s="123">
        <v>0.007976130184809067</v>
      </c>
    </row>
    <row r="26" spans="1:9" s="128" customFormat="1" ht="18.75" customHeight="1" thickBot="1">
      <c r="A26" s="110" t="s">
        <v>58</v>
      </c>
      <c r="B26" s="111">
        <v>35</v>
      </c>
      <c r="C26" s="112">
        <v>0.10204081632653061</v>
      </c>
      <c r="D26" s="119"/>
      <c r="E26" s="110" t="s">
        <v>58</v>
      </c>
      <c r="F26" s="112">
        <v>0.09559939301972697</v>
      </c>
      <c r="G26" s="119"/>
      <c r="H26" s="110" t="s">
        <v>58</v>
      </c>
      <c r="I26" s="112">
        <v>0.04718894032492171</v>
      </c>
    </row>
    <row r="27" spans="1:9" ht="12.75" customHeight="1">
      <c r="A27" s="7"/>
      <c r="B27" s="73"/>
      <c r="C27" s="73"/>
      <c r="D27" s="4"/>
      <c r="E27" s="4"/>
      <c r="F27" s="4"/>
      <c r="G27" s="4"/>
      <c r="H27" s="4"/>
      <c r="I27" s="4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1">
    <mergeCell ref="A19:I1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P101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2.75" outlineLevelRow="1"/>
  <cols>
    <col min="1" max="1" width="31.57421875" style="14" customWidth="1"/>
    <col min="2" max="3" width="16.140625" style="14" customWidth="1"/>
    <col min="4" max="5" width="15.7109375" style="14" customWidth="1"/>
    <col min="6" max="7" width="16.28125" style="14" customWidth="1"/>
    <col min="8" max="9" width="15.7109375" style="14" customWidth="1"/>
    <col min="10" max="10" width="21.140625" style="14" customWidth="1" collapsed="1"/>
    <col min="11" max="12" width="21.140625" style="14" customWidth="1"/>
    <col min="13" max="13" width="24.8515625" style="14" bestFit="1" customWidth="1"/>
    <col min="14" max="14" width="22.00390625" style="14" customWidth="1"/>
    <col min="15" max="18" width="19.8515625" style="14" customWidth="1"/>
    <col min="19" max="19" width="13.421875" style="14" customWidth="1"/>
    <col min="20" max="20" width="12.7109375" style="14" bestFit="1" customWidth="1"/>
    <col min="21" max="22" width="9.140625" style="14" customWidth="1"/>
    <col min="23" max="23" width="12.140625" style="14" bestFit="1" customWidth="1"/>
    <col min="24" max="24" width="11.57421875" style="14" bestFit="1" customWidth="1"/>
    <col min="25" max="25" width="11.7109375" style="14" bestFit="1" customWidth="1"/>
    <col min="26" max="27" width="11.57421875" style="14" bestFit="1" customWidth="1"/>
    <col min="28" max="16384" width="9.140625" style="14" customWidth="1"/>
  </cols>
  <sheetData>
    <row r="1" spans="1:9" s="273" customFormat="1" ht="20.25">
      <c r="A1" s="293" t="s">
        <v>138</v>
      </c>
      <c r="B1" s="293"/>
      <c r="C1" s="293"/>
      <c r="D1" s="293"/>
      <c r="E1" s="293"/>
      <c r="F1" s="293"/>
      <c r="G1" s="293"/>
      <c r="H1" s="293"/>
      <c r="I1" s="293"/>
    </row>
    <row r="2" spans="5:42" ht="16.5" outlineLevel="1" thickBot="1">
      <c r="E2" s="87" t="s">
        <v>61</v>
      </c>
      <c r="J2" s="39"/>
      <c r="K2" s="19"/>
      <c r="L2" s="19"/>
      <c r="M2" s="18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39" ht="30.75" outlineLevel="1" thickBot="1">
      <c r="A3" s="20" t="s">
        <v>62</v>
      </c>
      <c r="B3" s="223" t="s">
        <v>4</v>
      </c>
      <c r="C3" s="223" t="s">
        <v>5</v>
      </c>
      <c r="D3" s="223" t="s">
        <v>6</v>
      </c>
      <c r="E3" s="223" t="s">
        <v>7</v>
      </c>
      <c r="F3" s="233" t="s">
        <v>12</v>
      </c>
      <c r="G3" s="233" t="s">
        <v>68</v>
      </c>
      <c r="H3" s="233" t="s">
        <v>136</v>
      </c>
      <c r="I3" s="21"/>
      <c r="J3" s="2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ht="17.25" customHeight="1" outlineLevel="1">
      <c r="A4" s="234" t="s">
        <v>63</v>
      </c>
      <c r="B4" s="43">
        <v>160.26089941610005</v>
      </c>
      <c r="C4" s="156">
        <v>120.08608730699996</v>
      </c>
      <c r="D4" s="156">
        <v>104.1515236796</v>
      </c>
      <c r="E4" s="156">
        <v>94.40005258779996</v>
      </c>
      <c r="F4" s="157">
        <v>-0.1326928371532604</v>
      </c>
      <c r="G4" s="157">
        <v>-0.09362773339541697</v>
      </c>
      <c r="H4" s="158">
        <v>-0.410960172245755</v>
      </c>
      <c r="I4" s="159"/>
      <c r="J4" s="159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ht="17.25" customHeight="1" outlineLevel="1">
      <c r="A5" s="235" t="s">
        <v>45</v>
      </c>
      <c r="B5" s="41">
        <v>150.3643677544</v>
      </c>
      <c r="C5" s="160">
        <v>147.00708847950003</v>
      </c>
      <c r="D5" s="160">
        <v>126.816713213</v>
      </c>
      <c r="E5" s="160">
        <v>130.39776986229998</v>
      </c>
      <c r="F5" s="157">
        <v>-0.13734286880537427</v>
      </c>
      <c r="G5" s="157">
        <v>0.028238049690542555</v>
      </c>
      <c r="H5" s="158">
        <v>-0.13278809461502727</v>
      </c>
      <c r="I5" s="159"/>
      <c r="J5" s="159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ht="17.25" customHeight="1" outlineLevel="1">
      <c r="A6" s="235" t="s">
        <v>64</v>
      </c>
      <c r="B6" s="41">
        <v>9888.39741606089</v>
      </c>
      <c r="C6" s="160">
        <v>8935.595950672905</v>
      </c>
      <c r="D6" s="160">
        <v>9108.644716122497</v>
      </c>
      <c r="E6" s="160">
        <v>10132.586157379304</v>
      </c>
      <c r="F6" s="157">
        <v>0.019366225420763383</v>
      </c>
      <c r="G6" s="157">
        <v>0.11241424747244877</v>
      </c>
      <c r="H6" s="158">
        <v>0.024694470806947866</v>
      </c>
      <c r="I6" s="159"/>
      <c r="J6" s="159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ht="17.25" customHeight="1" outlineLevel="1">
      <c r="A7" s="236" t="s">
        <v>65</v>
      </c>
      <c r="B7" s="42">
        <v>10199.02268323139</v>
      </c>
      <c r="C7" s="161">
        <v>9202.689126459403</v>
      </c>
      <c r="D7" s="161">
        <v>9339.612953015097</v>
      </c>
      <c r="E7" s="161">
        <v>10357.383979829405</v>
      </c>
      <c r="F7" s="162">
        <v>0.014878675642971961</v>
      </c>
      <c r="G7" s="162">
        <v>0.10897357652125628</v>
      </c>
      <c r="H7" s="163">
        <v>0.01552710504883792</v>
      </c>
      <c r="I7" s="26"/>
      <c r="J7" s="2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ht="17.25" customHeight="1" outlineLevel="1">
      <c r="A8" s="237" t="s">
        <v>66</v>
      </c>
      <c r="B8" s="164">
        <v>148128.70628424737</v>
      </c>
      <c r="C8" s="164">
        <v>162657.36925677236</v>
      </c>
      <c r="D8" s="164">
        <v>168183.377814232</v>
      </c>
      <c r="E8" s="164">
        <v>176759.39645906206</v>
      </c>
      <c r="F8" s="157">
        <v>0.03397330586809266</v>
      </c>
      <c r="G8" s="157">
        <v>0.050992070419127566</v>
      </c>
      <c r="H8" s="165">
        <v>0.19328252364450305</v>
      </c>
      <c r="I8" s="26"/>
      <c r="J8" s="26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ht="17.25" customHeight="1" outlineLevel="1" thickBot="1">
      <c r="A9" s="238" t="s">
        <v>67</v>
      </c>
      <c r="B9" s="25">
        <v>158327.72896747876</v>
      </c>
      <c r="C9" s="166">
        <v>171860.05838323178</v>
      </c>
      <c r="D9" s="166">
        <v>177522.9907672471</v>
      </c>
      <c r="E9" s="166">
        <v>187116.78043889147</v>
      </c>
      <c r="F9" s="167">
        <v>0.032950834750605784</v>
      </c>
      <c r="G9" s="167">
        <v>0.05404251939526472</v>
      </c>
      <c r="H9" s="168">
        <v>0.18183202436590307</v>
      </c>
      <c r="I9" s="26"/>
      <c r="J9" s="26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4" ht="16.5" customHeight="1" outlineLevel="1">
      <c r="A10" s="44"/>
      <c r="B10" s="44"/>
      <c r="C10" s="44"/>
      <c r="D10" s="44"/>
      <c r="E10" s="44"/>
      <c r="F10" s="44"/>
      <c r="G10" s="4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ht="20.25" customHeight="1" outlineLevel="1" thickBot="1">
      <c r="A11" s="294" t="s">
        <v>147</v>
      </c>
      <c r="B11" s="294"/>
      <c r="C11" s="294"/>
      <c r="D11" s="172"/>
      <c r="E11" s="172"/>
      <c r="F11" s="172"/>
      <c r="G11" s="17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15.75" outlineLevel="1" thickBot="1">
      <c r="A12" s="20" t="s">
        <v>62</v>
      </c>
      <c r="B12" s="224" t="s">
        <v>4</v>
      </c>
      <c r="C12" s="224" t="s">
        <v>5</v>
      </c>
      <c r="D12" s="224" t="s">
        <v>6</v>
      </c>
      <c r="E12" s="224" t="s">
        <v>7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ht="18.75" customHeight="1" outlineLevel="1">
      <c r="A13" s="234" t="s">
        <v>63</v>
      </c>
      <c r="B13" s="173">
        <v>0.015713358465178358</v>
      </c>
      <c r="C13" s="173">
        <v>0.013049021395466966</v>
      </c>
      <c r="D13" s="173">
        <v>0.011151588851010884</v>
      </c>
      <c r="E13" s="173">
        <v>0.009114275648333626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1:38" ht="18.75" customHeight="1" outlineLevel="1">
      <c r="A14" s="235" t="s">
        <v>45</v>
      </c>
      <c r="B14" s="174">
        <v>0.014743017289452638</v>
      </c>
      <c r="C14" s="174">
        <v>0.015974362108661037</v>
      </c>
      <c r="D14" s="174">
        <v>0.013578369237673804</v>
      </c>
      <c r="E14" s="174">
        <v>0.012589836402342954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1:38" ht="18.75" customHeight="1" outlineLevel="1">
      <c r="A15" s="235" t="s">
        <v>64</v>
      </c>
      <c r="B15" s="174">
        <v>0.9695436242453691</v>
      </c>
      <c r="C15" s="174">
        <v>0.9709766164958722</v>
      </c>
      <c r="D15" s="174">
        <v>0.9752700419113153</v>
      </c>
      <c r="E15" s="174">
        <v>0.9782958879493234</v>
      </c>
      <c r="F15" s="175"/>
      <c r="G15" s="175"/>
      <c r="I15" s="13" t="s"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38" ht="18.75" customHeight="1" outlineLevel="1" thickBot="1">
      <c r="A16" s="238" t="s">
        <v>65</v>
      </c>
      <c r="B16" s="176">
        <v>1</v>
      </c>
      <c r="C16" s="176">
        <v>1</v>
      </c>
      <c r="D16" s="176">
        <v>1</v>
      </c>
      <c r="E16" s="176">
        <v>1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3:42" ht="12.75" outlineLevel="1"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3:42" ht="12.75" outlineLevel="1"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3:42" ht="12.75" outlineLevel="1"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3:42" ht="12.75" outlineLevel="1"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3:42" ht="12.75" outlineLevel="1"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3:42" ht="12.75" outlineLevel="1"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3:42" ht="12.75" outlineLevel="1"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12.75" outlineLevel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ht="12.75" outlineLevel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12.75" outlineLevel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ht="12.75" outlineLevel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ht="12.75" outlineLevel="1">
      <c r="A28" s="13"/>
      <c r="B28" s="13"/>
      <c r="C28" s="15"/>
      <c r="D28" s="15"/>
      <c r="E28" s="15"/>
      <c r="F28" s="15"/>
      <c r="G28" s="15"/>
      <c r="H28" s="15"/>
      <c r="I28" s="13"/>
      <c r="J28" s="13"/>
      <c r="K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ht="12.75" outlineLevel="1">
      <c r="A29" s="13"/>
      <c r="B29" s="177"/>
      <c r="C29" s="177"/>
      <c r="D29" s="27"/>
      <c r="E29" s="27"/>
      <c r="F29" s="27"/>
      <c r="G29" s="27"/>
      <c r="H29" s="27"/>
      <c r="I29" s="178"/>
      <c r="J29" s="178"/>
      <c r="K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12.75" outlineLevel="1">
      <c r="A30" s="13"/>
      <c r="B30" s="177"/>
      <c r="C30" s="177"/>
      <c r="D30" s="27"/>
      <c r="E30" s="27"/>
      <c r="F30" s="27"/>
      <c r="G30" s="27"/>
      <c r="H30" s="27"/>
      <c r="I30" s="178"/>
      <c r="J30" s="178"/>
      <c r="K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12.75" outlineLevel="1">
      <c r="A31" s="13"/>
      <c r="B31" s="177"/>
      <c r="C31" s="177"/>
      <c r="D31" s="27"/>
      <c r="E31" s="27"/>
      <c r="F31" s="27"/>
      <c r="G31" s="27"/>
      <c r="H31" s="27"/>
      <c r="I31" s="178"/>
      <c r="J31" s="178"/>
      <c r="K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12.75" outlineLevel="1">
      <c r="A32" s="13"/>
      <c r="B32" s="177"/>
      <c r="C32" s="177"/>
      <c r="D32" s="27"/>
      <c r="E32" s="27"/>
      <c r="F32" s="27"/>
      <c r="G32" s="27"/>
      <c r="H32" s="27"/>
      <c r="I32" s="178"/>
      <c r="J32" s="178"/>
      <c r="K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ht="12.75" outlineLevel="1">
      <c r="A33" s="13"/>
      <c r="B33" s="177"/>
      <c r="C33" s="177"/>
      <c r="D33" s="27"/>
      <c r="E33" s="27"/>
      <c r="F33" s="27"/>
      <c r="G33" s="27"/>
      <c r="H33" s="27"/>
      <c r="I33" s="178"/>
      <c r="J33" s="178"/>
      <c r="K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ht="12.75" outlineLevel="1">
      <c r="A34" s="13"/>
      <c r="B34" s="13"/>
      <c r="C34" s="13"/>
      <c r="D34" s="13"/>
      <c r="E34" s="13"/>
      <c r="F34" s="13"/>
      <c r="G34" s="13"/>
      <c r="H34" s="13"/>
      <c r="I34" s="178"/>
      <c r="J34" s="13"/>
      <c r="K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ht="12.75" outlineLevel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12.75" outlineLevel="1">
      <c r="A36" s="13"/>
      <c r="B36" s="15"/>
      <c r="C36" s="15"/>
      <c r="D36" s="15"/>
      <c r="E36" s="15"/>
      <c r="F36" s="15"/>
      <c r="G36" s="15"/>
      <c r="H36" s="15"/>
      <c r="I36" s="13"/>
      <c r="J36" s="13"/>
      <c r="K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11" ht="12.75" outlineLevel="1">
      <c r="A37" s="13"/>
      <c r="B37" s="28"/>
      <c r="C37" s="28"/>
      <c r="D37" s="28"/>
      <c r="E37" s="28"/>
      <c r="F37" s="28"/>
      <c r="G37" s="28"/>
      <c r="H37" s="28"/>
      <c r="I37" s="29"/>
      <c r="J37" s="29"/>
      <c r="K37" s="13"/>
    </row>
    <row r="38" spans="1:11" ht="12.75" outlineLevel="1">
      <c r="A38" s="13"/>
      <c r="B38" s="28"/>
      <c r="C38" s="28"/>
      <c r="D38" s="28"/>
      <c r="E38" s="28"/>
      <c r="F38" s="28"/>
      <c r="G38" s="28"/>
      <c r="H38" s="28"/>
      <c r="I38" s="29"/>
      <c r="J38" s="29"/>
      <c r="K38" s="13"/>
    </row>
    <row r="39" spans="1:11" ht="18.75" outlineLevel="1" thickBot="1">
      <c r="A39" s="169" t="s">
        <v>149</v>
      </c>
      <c r="C39" s="28"/>
      <c r="D39" s="28"/>
      <c r="E39" s="28"/>
      <c r="F39" s="28"/>
      <c r="G39" s="28"/>
      <c r="H39" s="28"/>
      <c r="I39" s="29"/>
      <c r="J39" s="29"/>
      <c r="K39" s="13"/>
    </row>
    <row r="40" spans="1:11" ht="15.75" outlineLevel="1" thickBot="1">
      <c r="A40" s="20" t="s">
        <v>62</v>
      </c>
      <c r="B40" s="201">
        <v>41729</v>
      </c>
      <c r="C40" s="28"/>
      <c r="D40" s="28"/>
      <c r="E40" s="28"/>
      <c r="F40" s="28"/>
      <c r="G40" s="28"/>
      <c r="H40" s="28"/>
      <c r="I40" s="29"/>
      <c r="J40" s="29"/>
      <c r="K40" s="13"/>
    </row>
    <row r="41" spans="1:11" ht="19.5" customHeight="1" outlineLevel="1">
      <c r="A41" s="23" t="s">
        <v>46</v>
      </c>
      <c r="B41" s="179">
        <v>0.9446474872240979</v>
      </c>
      <c r="C41" s="28"/>
      <c r="D41" s="28"/>
      <c r="E41" s="28"/>
      <c r="F41" s="28"/>
      <c r="G41" s="28"/>
      <c r="H41" s="28"/>
      <c r="I41" s="29"/>
      <c r="J41" s="29"/>
      <c r="K41" s="13"/>
    </row>
    <row r="42" spans="1:11" ht="19.5" customHeight="1" outlineLevel="1">
      <c r="A42" s="22" t="s">
        <v>63</v>
      </c>
      <c r="B42" s="179">
        <v>0.0005044980592674803</v>
      </c>
      <c r="C42" s="29"/>
      <c r="D42" s="29"/>
      <c r="E42" s="29"/>
      <c r="F42" s="29"/>
      <c r="G42" s="29"/>
      <c r="H42" s="29"/>
      <c r="I42" s="13"/>
      <c r="J42" s="13"/>
      <c r="K42" s="13"/>
    </row>
    <row r="43" spans="1:33" ht="19.5" customHeight="1" outlineLevel="1">
      <c r="A43" s="23" t="s">
        <v>45</v>
      </c>
      <c r="B43" s="179">
        <v>0.0006968790803072055</v>
      </c>
      <c r="C43" s="29"/>
      <c r="D43" s="13"/>
      <c r="E43" s="13"/>
      <c r="F43" s="13"/>
      <c r="G43" s="13"/>
      <c r="H43" s="13"/>
      <c r="I43" s="13"/>
      <c r="J43" s="13"/>
      <c r="K43" s="13"/>
      <c r="L43" s="13"/>
      <c r="M43" s="30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19.5" customHeight="1" outlineLevel="1">
      <c r="A44" s="23" t="s">
        <v>64</v>
      </c>
      <c r="B44" s="179">
        <v>0.0541511356363274</v>
      </c>
      <c r="C44" s="80"/>
      <c r="D44" s="30"/>
      <c r="E44" s="30"/>
      <c r="F44" s="30"/>
      <c r="G44" s="30"/>
      <c r="H44" s="30"/>
      <c r="I44" s="30"/>
      <c r="J44" s="30"/>
      <c r="M44" s="30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17.25" customHeight="1" outlineLevel="1" thickBot="1">
      <c r="A45" s="24" t="s">
        <v>121</v>
      </c>
      <c r="B45" s="212">
        <v>1</v>
      </c>
      <c r="C45" s="30"/>
      <c r="D45" s="30"/>
      <c r="E45" s="30"/>
      <c r="F45" s="30"/>
      <c r="G45" s="30"/>
      <c r="H45" s="30"/>
      <c r="I45" s="30"/>
      <c r="J45" s="30"/>
      <c r="M45" s="30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3:33" ht="17.25" customHeight="1" outlineLevel="1">
      <c r="C46" s="30"/>
      <c r="D46" s="30"/>
      <c r="E46" s="30"/>
      <c r="F46" s="30"/>
      <c r="G46" s="30"/>
      <c r="H46" s="30"/>
      <c r="I46" s="30"/>
      <c r="J46" s="30"/>
      <c r="M46" s="30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3:33" ht="17.25" customHeight="1" outlineLevel="1">
      <c r="C47" s="30"/>
      <c r="D47" s="30"/>
      <c r="E47" s="30"/>
      <c r="F47" s="30"/>
      <c r="G47" s="30"/>
      <c r="H47" s="30"/>
      <c r="I47" s="30"/>
      <c r="J47" s="30"/>
      <c r="M47" s="30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3:33" ht="16.5" customHeight="1" outlineLevel="1">
      <c r="C48" s="30"/>
      <c r="D48" s="30"/>
      <c r="E48" s="30"/>
      <c r="F48" s="30"/>
      <c r="G48" s="30"/>
      <c r="H48" s="30"/>
      <c r="I48" s="30"/>
      <c r="J48" s="30"/>
      <c r="M48" s="30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3:33" ht="18.75" customHeight="1" outlineLevel="1">
      <c r="C49" s="30"/>
      <c r="D49" s="30"/>
      <c r="E49" s="30"/>
      <c r="F49" s="30"/>
      <c r="G49" s="30"/>
      <c r="H49" s="30"/>
      <c r="I49" s="30"/>
      <c r="J49" s="30"/>
      <c r="M49" s="30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3:33" ht="18.75" customHeight="1" outlineLevel="1">
      <c r="C50" s="30"/>
      <c r="D50" s="30"/>
      <c r="E50" s="30"/>
      <c r="F50" s="30"/>
      <c r="G50" s="30"/>
      <c r="H50" s="30"/>
      <c r="I50" s="30"/>
      <c r="J50" s="30"/>
      <c r="M50" s="30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s="273" customFormat="1" ht="18.75" customHeight="1">
      <c r="A51" s="293" t="s">
        <v>69</v>
      </c>
      <c r="B51" s="293"/>
      <c r="C51" s="293"/>
      <c r="D51" s="293"/>
      <c r="E51" s="293"/>
      <c r="F51" s="293"/>
      <c r="G51" s="293"/>
      <c r="H51" s="293"/>
      <c r="I51" s="293"/>
      <c r="J51" s="274"/>
      <c r="M51" s="274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</row>
    <row r="52" spans="4:38" ht="16.5" outlineLevel="1" thickBot="1">
      <c r="D52" s="87"/>
      <c r="E52" s="87" t="s">
        <v>61</v>
      </c>
      <c r="K52" s="18"/>
      <c r="L52" s="19"/>
      <c r="M52" s="19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1:36" ht="30.75" outlineLevel="1" thickBot="1">
      <c r="A53" s="20" t="s">
        <v>62</v>
      </c>
      <c r="B53" s="201">
        <v>41364</v>
      </c>
      <c r="C53" s="201">
        <v>41455</v>
      </c>
      <c r="D53" s="201">
        <v>41639</v>
      </c>
      <c r="E53" s="201">
        <v>41729</v>
      </c>
      <c r="F53" s="233" t="s">
        <v>12</v>
      </c>
      <c r="G53" s="233" t="s">
        <v>68</v>
      </c>
      <c r="H53" s="233" t="s">
        <v>136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17.25" customHeight="1" outlineLevel="1">
      <c r="A54" s="234" t="s">
        <v>63</v>
      </c>
      <c r="B54" s="43">
        <v>158.57756582610006</v>
      </c>
      <c r="C54" s="43">
        <v>119.14506447699999</v>
      </c>
      <c r="D54" s="43">
        <v>103.2011274496</v>
      </c>
      <c r="E54" s="43">
        <v>93.27451844779999</v>
      </c>
      <c r="F54" s="50">
        <v>-0.13381953417363623</v>
      </c>
      <c r="G54" s="50">
        <v>-0.09618702088935827</v>
      </c>
      <c r="H54" s="50">
        <v>-0.41180508124278403</v>
      </c>
      <c r="I54" s="183"/>
      <c r="J54" s="18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ht="17.25" customHeight="1" outlineLevel="1">
      <c r="A55" s="235" t="s">
        <v>45</v>
      </c>
      <c r="B55" s="41">
        <v>143.05096071440002</v>
      </c>
      <c r="C55" s="41">
        <v>141.99355716950004</v>
      </c>
      <c r="D55" s="41">
        <v>122.275542893</v>
      </c>
      <c r="E55" s="41">
        <v>123.26678374230002</v>
      </c>
      <c r="F55" s="50">
        <v>-0.13886555608267726</v>
      </c>
      <c r="G55" s="50">
        <v>0.008106615810877571</v>
      </c>
      <c r="H55" s="50">
        <v>-0.13830160156420712</v>
      </c>
      <c r="I55" s="183"/>
      <c r="J55" s="18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ht="17.25" customHeight="1" outlineLevel="1">
      <c r="A56" s="235" t="s">
        <v>64</v>
      </c>
      <c r="B56" s="41">
        <v>8800.370169760905</v>
      </c>
      <c r="C56" s="41">
        <v>8165.581237222905</v>
      </c>
      <c r="D56" s="41">
        <v>8318.154349802498</v>
      </c>
      <c r="E56" s="41">
        <v>9114.0334818193</v>
      </c>
      <c r="F56" s="50">
        <v>0.018684905354206416</v>
      </c>
      <c r="G56" s="50">
        <v>0.09567977444848674</v>
      </c>
      <c r="H56" s="50">
        <v>0.03564205891431471</v>
      </c>
      <c r="I56" s="183"/>
      <c r="J56" s="18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ht="17.25" customHeight="1" outlineLevel="1">
      <c r="A57" s="236" t="s">
        <v>70</v>
      </c>
      <c r="B57" s="42">
        <v>9101.998696301405</v>
      </c>
      <c r="C57" s="42">
        <v>8426.719858869405</v>
      </c>
      <c r="D57" s="42">
        <v>8543.631020145098</v>
      </c>
      <c r="E57" s="42">
        <v>9330.574784009399</v>
      </c>
      <c r="F57" s="51">
        <v>0.01387386352385267</v>
      </c>
      <c r="G57" s="51">
        <v>0.09210881907338453</v>
      </c>
      <c r="H57" s="51">
        <v>0.025112735711649403</v>
      </c>
      <c r="I57" s="183"/>
      <c r="J57" s="18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ht="17.25" customHeight="1" outlineLevel="1">
      <c r="A58" s="237" t="s">
        <v>46</v>
      </c>
      <c r="B58" s="41">
        <v>128833.41664582503</v>
      </c>
      <c r="C58" s="41">
        <v>145233.93074930267</v>
      </c>
      <c r="D58" s="41">
        <v>149880.83715971065</v>
      </c>
      <c r="E58" s="41">
        <v>156720.4113390121</v>
      </c>
      <c r="F58" s="180">
        <v>0.03199601075611791</v>
      </c>
      <c r="G58" s="180">
        <v>0.04563341324290371</v>
      </c>
      <c r="H58" s="180">
        <v>0.21645777484773987</v>
      </c>
      <c r="I58" s="183"/>
      <c r="J58" s="18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ht="17.25" customHeight="1" outlineLevel="1" thickBot="1">
      <c r="A59" s="238" t="s">
        <v>121</v>
      </c>
      <c r="B59" s="25">
        <v>137935.41534212642</v>
      </c>
      <c r="C59" s="25">
        <v>153660.6506081721</v>
      </c>
      <c r="D59" s="25">
        <v>158424.46817985576</v>
      </c>
      <c r="E59" s="25">
        <v>166050.9861230215</v>
      </c>
      <c r="F59" s="168">
        <v>0.031002195765988283</v>
      </c>
      <c r="G59" s="168">
        <v>0.048139773046342205</v>
      </c>
      <c r="H59" s="168">
        <v>0.20383141422497597</v>
      </c>
      <c r="I59" s="183"/>
      <c r="J59" s="18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7" ht="15" outlineLevel="1">
      <c r="A60" s="44"/>
      <c r="B60" s="44"/>
      <c r="C60" s="44"/>
      <c r="D60" s="171"/>
      <c r="E60" s="171"/>
      <c r="F60" s="44"/>
      <c r="G60" s="44"/>
      <c r="H60" s="44"/>
      <c r="I60" s="115"/>
      <c r="J60" s="44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ht="18.75" outlineLevel="1" thickBot="1">
      <c r="A61" s="169" t="s">
        <v>148</v>
      </c>
      <c r="C61" s="170"/>
      <c r="D61" s="172"/>
      <c r="E61" s="172"/>
      <c r="F61" s="172"/>
      <c r="G61" s="172"/>
      <c r="H61" s="172"/>
      <c r="I61" s="172"/>
      <c r="J61" s="172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5" ht="17.25" customHeight="1" outlineLevel="1" thickBot="1">
      <c r="A62" s="20" t="s">
        <v>62</v>
      </c>
      <c r="B62" s="224" t="s">
        <v>4</v>
      </c>
      <c r="C62" s="224" t="s">
        <v>5</v>
      </c>
      <c r="D62" s="224" t="s">
        <v>6</v>
      </c>
      <c r="E62" s="224" t="s">
        <v>7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ht="17.25" customHeight="1" outlineLevel="1">
      <c r="A63" s="234" t="s">
        <v>63</v>
      </c>
      <c r="B63" s="180">
        <v>0.01742227955828405</v>
      </c>
      <c r="C63" s="180">
        <v>0.014138961122766627</v>
      </c>
      <c r="D63" s="173">
        <v>0.012079305298445264</v>
      </c>
      <c r="E63" s="173">
        <v>0.00999665300444861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9" ht="17.25" customHeight="1" outlineLevel="1">
      <c r="A64" s="235" t="s">
        <v>45</v>
      </c>
      <c r="B64" s="180">
        <v>0.015716433883090835</v>
      </c>
      <c r="C64" s="180">
        <v>0.016850394880523655</v>
      </c>
      <c r="D64" s="174">
        <v>0.014311894158898657</v>
      </c>
      <c r="E64" s="174">
        <v>0.013211060046756477</v>
      </c>
      <c r="L64" s="18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8" ht="17.25" customHeight="1" outlineLevel="1">
      <c r="A65" s="235" t="s">
        <v>64</v>
      </c>
      <c r="B65" s="180">
        <v>0.9668612865586251</v>
      </c>
      <c r="C65" s="180">
        <v>0.9690106439967098</v>
      </c>
      <c r="D65" s="174">
        <v>0.9736088005426562</v>
      </c>
      <c r="E65" s="174">
        <v>0.976792286948795</v>
      </c>
      <c r="J65" s="181"/>
      <c r="K65" s="181"/>
      <c r="L65" s="18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1:38" ht="17.25" customHeight="1" outlineLevel="1" thickBot="1">
      <c r="A66" s="238" t="s">
        <v>65</v>
      </c>
      <c r="B66" s="182">
        <v>1</v>
      </c>
      <c r="C66" s="176">
        <v>1</v>
      </c>
      <c r="D66" s="176">
        <v>1</v>
      </c>
      <c r="E66" s="176">
        <v>1</v>
      </c>
      <c r="J66" s="181"/>
      <c r="K66" s="181"/>
      <c r="L66" s="18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1:12" ht="15" outlineLevel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31"/>
      <c r="L67" s="172"/>
    </row>
    <row r="68" ht="12.75" outlineLevel="1"/>
    <row r="69" ht="12.75" outlineLevel="1"/>
    <row r="70" ht="12.75" outlineLevel="1"/>
    <row r="71" ht="12.75" outlineLevel="1"/>
    <row r="72" ht="12.75" outlineLevel="1"/>
    <row r="73" ht="12.75" outlineLevel="1"/>
    <row r="74" ht="12.75" outlineLevel="1"/>
    <row r="75" ht="12.75" outlineLevel="1"/>
    <row r="76" ht="12.75" outlineLevel="1"/>
    <row r="77" ht="12.75" outlineLevel="1"/>
    <row r="78" ht="12.75" outlineLevel="1"/>
    <row r="79" ht="12.75" outlineLevel="1"/>
    <row r="80" ht="12.75" outlineLevel="1"/>
    <row r="81" ht="12.75" outlineLevel="1"/>
    <row r="82" ht="12.75" outlineLevel="1"/>
    <row r="83" ht="12.75" outlineLevel="1"/>
    <row r="84" ht="12.75" outlineLevel="1"/>
    <row r="85" ht="12.75" outlineLevel="1"/>
    <row r="86" ht="12.75" outlineLevel="1"/>
    <row r="87" ht="12.75" outlineLevel="1"/>
    <row r="88" ht="12.75" outlineLevel="1"/>
    <row r="89" spans="1:3" ht="18.75" outlineLevel="1" thickBot="1">
      <c r="A89" s="169" t="s">
        <v>150</v>
      </c>
      <c r="C89" s="16"/>
    </row>
    <row r="90" spans="1:3" ht="15.75" outlineLevel="1" thickBot="1">
      <c r="A90" s="20" t="s">
        <v>62</v>
      </c>
      <c r="B90" s="201">
        <v>41729</v>
      </c>
      <c r="C90" s="16"/>
    </row>
    <row r="91" spans="1:3" ht="18.75" customHeight="1" outlineLevel="1">
      <c r="A91" s="23" t="s">
        <v>46</v>
      </c>
      <c r="B91" s="179">
        <v>0.9438089769783319</v>
      </c>
      <c r="C91" s="16"/>
    </row>
    <row r="92" spans="1:3" ht="18.75" customHeight="1" outlineLevel="1">
      <c r="A92" s="22" t="s">
        <v>63</v>
      </c>
      <c r="B92" s="179">
        <v>0.0005617221591125999</v>
      </c>
      <c r="C92" s="16"/>
    </row>
    <row r="93" spans="1:3" ht="18.75" customHeight="1" outlineLevel="1">
      <c r="A93" s="23" t="s">
        <v>45</v>
      </c>
      <c r="B93" s="179">
        <v>0.0007423429792279336</v>
      </c>
      <c r="C93" s="16"/>
    </row>
    <row r="94" spans="1:2" ht="18.75" customHeight="1" outlineLevel="1">
      <c r="A94" s="23" t="s">
        <v>64</v>
      </c>
      <c r="B94" s="179">
        <v>0.054886957883327626</v>
      </c>
    </row>
    <row r="95" spans="1:2" ht="18.75" customHeight="1" outlineLevel="1" thickBot="1">
      <c r="A95" s="40" t="s">
        <v>121</v>
      </c>
      <c r="B95" s="212">
        <v>1</v>
      </c>
    </row>
    <row r="96" ht="12.75" outlineLevel="1"/>
    <row r="97" ht="18" customHeight="1" outlineLevel="1"/>
    <row r="98" ht="18" customHeight="1" outlineLevel="1"/>
    <row r="99" ht="18" customHeight="1" outlineLevel="1">
      <c r="C99" s="29"/>
    </row>
    <row r="100" ht="18" customHeight="1" outlineLevel="1">
      <c r="C100" s="80"/>
    </row>
    <row r="101" spans="2:3" ht="12.75" outlineLevel="1">
      <c r="B101" s="38"/>
      <c r="C101" s="38"/>
    </row>
    <row r="102" ht="12.75" outlineLevel="1"/>
    <row r="103" ht="12.75" outlineLevel="1"/>
  </sheetData>
  <sheetProtection/>
  <mergeCells count="3">
    <mergeCell ref="A1:I1"/>
    <mergeCell ref="A51:I51"/>
    <mergeCell ref="A11:C11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J33"/>
  <sheetViews>
    <sheetView zoomScalePageLayoutView="0" workbookViewId="0" topLeftCell="A1">
      <selection activeCell="A1" sqref="A1:C1"/>
    </sheetView>
  </sheetViews>
  <sheetFormatPr defaultColWidth="9.140625" defaultRowHeight="12.75" outlineLevelRow="1"/>
  <cols>
    <col min="1" max="1" width="19.8515625" style="86" customWidth="1"/>
    <col min="2" max="2" width="33.57421875" style="86" customWidth="1"/>
    <col min="3" max="3" width="30.7109375" style="86" customWidth="1"/>
    <col min="4" max="5" width="11.140625" style="86" customWidth="1"/>
    <col min="6" max="15" width="11.140625" style="83" customWidth="1"/>
    <col min="16" max="16" width="11.421875" style="83" customWidth="1"/>
    <col min="17" max="21" width="10.57421875" style="83" customWidth="1"/>
    <col min="22" max="16384" width="9.140625" style="83" customWidth="1"/>
  </cols>
  <sheetData>
    <row r="1" spans="1:6" ht="15.75" thickBot="1">
      <c r="A1" s="295" t="s">
        <v>151</v>
      </c>
      <c r="B1" s="295"/>
      <c r="C1" s="295"/>
      <c r="D1" s="31"/>
      <c r="E1" s="31"/>
      <c r="F1" s="31"/>
    </row>
    <row r="2" spans="1:5" ht="33.75" customHeight="1" outlineLevel="1" thickBot="1">
      <c r="A2" s="36" t="s">
        <v>71</v>
      </c>
      <c r="B2" s="84" t="s">
        <v>139</v>
      </c>
      <c r="C2" s="84" t="s">
        <v>159</v>
      </c>
      <c r="D2" s="83"/>
      <c r="E2" s="83"/>
    </row>
    <row r="3" spans="1:5" ht="15" customHeight="1" outlineLevel="1">
      <c r="A3" s="239" t="s">
        <v>72</v>
      </c>
      <c r="B3" s="214">
        <v>1297.1199999999997</v>
      </c>
      <c r="C3" s="146">
        <v>41</v>
      </c>
      <c r="D3" s="85"/>
      <c r="E3" s="83"/>
    </row>
    <row r="4" spans="1:5" ht="15" customHeight="1" outlineLevel="1">
      <c r="A4" s="240" t="s">
        <v>73</v>
      </c>
      <c r="B4" s="214">
        <v>-3870.1457975670373</v>
      </c>
      <c r="C4" s="146">
        <v>42</v>
      </c>
      <c r="D4" s="83"/>
      <c r="E4" s="83"/>
    </row>
    <row r="5" spans="1:5" ht="15" customHeight="1" outlineLevel="1">
      <c r="A5" s="240" t="s">
        <v>74</v>
      </c>
      <c r="B5" s="214">
        <v>-70.31000000000006</v>
      </c>
      <c r="C5" s="146">
        <v>39</v>
      </c>
      <c r="D5" s="83"/>
      <c r="E5" s="83"/>
    </row>
    <row r="6" spans="1:5" ht="15" customHeight="1" outlineLevel="1">
      <c r="A6" s="240" t="s">
        <v>75</v>
      </c>
      <c r="B6" s="214">
        <v>-8467.465666482814</v>
      </c>
      <c r="C6" s="146">
        <v>39</v>
      </c>
      <c r="D6" s="83"/>
      <c r="E6" s="83"/>
    </row>
    <row r="7" spans="1:5" ht="15" customHeight="1" outlineLevel="1">
      <c r="A7" s="240" t="s">
        <v>76</v>
      </c>
      <c r="B7" s="214">
        <v>-5268.47290186005</v>
      </c>
      <c r="C7" s="146">
        <v>38</v>
      </c>
      <c r="D7" s="83"/>
      <c r="E7" s="83"/>
    </row>
    <row r="8" spans="1:5" ht="15" customHeight="1" outlineLevel="1">
      <c r="A8" s="240" t="s">
        <v>77</v>
      </c>
      <c r="B8" s="214">
        <v>-15623.22</v>
      </c>
      <c r="C8" s="146">
        <v>36</v>
      </c>
      <c r="D8" s="83"/>
      <c r="E8" s="83"/>
    </row>
    <row r="9" spans="1:5" ht="15" customHeight="1" outlineLevel="1">
      <c r="A9" s="240" t="s">
        <v>78</v>
      </c>
      <c r="B9" s="214">
        <v>-2359.803758141078</v>
      </c>
      <c r="C9" s="146">
        <v>35</v>
      </c>
      <c r="D9" s="83"/>
      <c r="E9" s="83"/>
    </row>
    <row r="10" spans="1:5" ht="15" customHeight="1" outlineLevel="1">
      <c r="A10" s="154" t="s">
        <v>79</v>
      </c>
      <c r="B10" s="214">
        <v>-8137.047199200014</v>
      </c>
      <c r="C10" s="146">
        <v>33</v>
      </c>
      <c r="D10" s="83"/>
      <c r="E10" s="83"/>
    </row>
    <row r="11" spans="1:5" ht="15" customHeight="1" outlineLevel="1">
      <c r="A11" s="154" t="s">
        <v>80</v>
      </c>
      <c r="B11" s="214">
        <v>-2444.715250738165</v>
      </c>
      <c r="C11" s="146">
        <v>31</v>
      </c>
      <c r="D11" s="83"/>
      <c r="E11" s="83"/>
    </row>
    <row r="12" spans="1:5" ht="15" customHeight="1" outlineLevel="1">
      <c r="A12" s="240" t="s">
        <v>81</v>
      </c>
      <c r="B12" s="214">
        <v>-1508.1569036613905</v>
      </c>
      <c r="C12" s="146">
        <v>31</v>
      </c>
      <c r="D12" s="83"/>
      <c r="E12" s="83"/>
    </row>
    <row r="13" spans="1:3" ht="15" customHeight="1" outlineLevel="1">
      <c r="A13" s="154" t="s">
        <v>82</v>
      </c>
      <c r="B13" s="214">
        <v>-10445.928605988727</v>
      </c>
      <c r="C13" s="146">
        <v>29</v>
      </c>
    </row>
    <row r="14" spans="1:3" ht="15" customHeight="1" outlineLevel="1">
      <c r="A14" s="154" t="s">
        <v>83</v>
      </c>
      <c r="B14" s="214">
        <v>-2843.798272856567</v>
      </c>
      <c r="C14" s="146">
        <v>30</v>
      </c>
    </row>
    <row r="15" spans="1:5" ht="15" customHeight="1" outlineLevel="1">
      <c r="A15" s="154" t="s">
        <v>84</v>
      </c>
      <c r="B15" s="214">
        <v>-803.7528592443039</v>
      </c>
      <c r="C15" s="146">
        <v>30</v>
      </c>
      <c r="D15" s="83"/>
      <c r="E15" s="83"/>
    </row>
    <row r="16" spans="1:5" ht="13.5" outlineLevel="1" thickBot="1">
      <c r="A16" s="280" t="s">
        <v>140</v>
      </c>
      <c r="B16" s="281">
        <f>SUM(B4:B15)</f>
        <v>-61842.81721574015</v>
      </c>
      <c r="C16" s="282" t="s">
        <v>158</v>
      </c>
      <c r="E16" s="83"/>
    </row>
    <row r="17" spans="1:10" ht="6" customHeight="1">
      <c r="A17" s="100"/>
      <c r="B17" s="101"/>
      <c r="C17" s="102"/>
      <c r="D17" s="100"/>
      <c r="E17" s="100"/>
      <c r="F17" s="103"/>
      <c r="H17" s="101"/>
      <c r="I17" s="102"/>
      <c r="J17" s="103"/>
    </row>
    <row r="18" spans="1:6" ht="15.75" thickBot="1">
      <c r="A18" s="295" t="s">
        <v>152</v>
      </c>
      <c r="B18" s="295"/>
      <c r="C18" s="295"/>
      <c r="D18" s="31"/>
      <c r="E18" s="31"/>
      <c r="F18" s="31"/>
    </row>
    <row r="19" spans="1:3" ht="15" customHeight="1" outlineLevel="1">
      <c r="A19" s="130" t="s">
        <v>85</v>
      </c>
      <c r="B19" s="193">
        <v>-457.38452544908637</v>
      </c>
      <c r="C19" s="193">
        <v>41</v>
      </c>
    </row>
    <row r="20" spans="1:3" ht="15" customHeight="1" outlineLevel="1">
      <c r="A20" s="276" t="s">
        <v>86</v>
      </c>
      <c r="B20" s="194">
        <v>-12407.921464049852</v>
      </c>
      <c r="C20" s="194">
        <v>40</v>
      </c>
    </row>
    <row r="21" spans="1:3" ht="15" customHeight="1" outlineLevel="1">
      <c r="A21" s="276" t="s">
        <v>87</v>
      </c>
      <c r="B21" s="194">
        <v>-23251.49666000113</v>
      </c>
      <c r="C21" s="194">
        <v>36.333333333333336</v>
      </c>
    </row>
    <row r="22" spans="1:3" ht="15" customHeight="1" outlineLevel="1">
      <c r="A22" s="276" t="s">
        <v>88</v>
      </c>
      <c r="B22" s="194">
        <v>-12089.91935359957</v>
      </c>
      <c r="C22" s="194">
        <v>31.666666666666668</v>
      </c>
    </row>
    <row r="23" spans="1:3" ht="15" customHeight="1" outlineLevel="1">
      <c r="A23" s="276" t="s">
        <v>89</v>
      </c>
      <c r="B23" s="194">
        <v>-14093.479738089598</v>
      </c>
      <c r="C23" s="194">
        <v>29.666666666666668</v>
      </c>
    </row>
    <row r="24" spans="1:5" ht="13.5" outlineLevel="1" thickBot="1">
      <c r="A24" s="277" t="s">
        <v>140</v>
      </c>
      <c r="B24" s="278">
        <f>SUM(B20:B23)</f>
        <v>-61842.81721574015</v>
      </c>
      <c r="C24" s="278" t="s">
        <v>158</v>
      </c>
      <c r="E24" s="83"/>
    </row>
    <row r="25" spans="1:5" ht="12.75">
      <c r="A25" s="271"/>
      <c r="B25" s="271"/>
      <c r="C25" s="271"/>
      <c r="E25" s="83"/>
    </row>
    <row r="26" spans="1:5" ht="12.75">
      <c r="A26" s="202" t="s">
        <v>141</v>
      </c>
      <c r="E26" s="83"/>
    </row>
    <row r="33" ht="12.75">
      <c r="B33" s="249"/>
    </row>
  </sheetData>
  <sheetProtection/>
  <mergeCells count="2">
    <mergeCell ref="A1:C1"/>
    <mergeCell ref="A18:C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E3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2.28125" style="1" customWidth="1"/>
    <col min="2" max="5" width="18.57421875" style="1" customWidth="1"/>
    <col min="6" max="6" width="15.57421875" style="1" customWidth="1"/>
    <col min="7" max="7" width="15.140625" style="1" customWidth="1"/>
    <col min="8" max="8" width="13.421875" style="1" customWidth="1"/>
    <col min="9" max="9" width="14.00390625" style="1" customWidth="1"/>
    <col min="10" max="10" width="12.140625" style="1" customWidth="1"/>
    <col min="11" max="11" width="12.8515625" style="1" customWidth="1"/>
    <col min="12" max="14" width="10.140625" style="1" bestFit="1" customWidth="1"/>
    <col min="15" max="15" width="10.00390625" style="1" customWidth="1"/>
    <col min="16" max="16" width="10.140625" style="1" bestFit="1" customWidth="1"/>
    <col min="17" max="17" width="12.8515625" style="1" bestFit="1" customWidth="1"/>
    <col min="18" max="16384" width="9.140625" style="1" customWidth="1"/>
  </cols>
  <sheetData>
    <row r="1" spans="1:5" ht="15.75" thickBot="1">
      <c r="A1" s="296" t="s">
        <v>142</v>
      </c>
      <c r="B1" s="296"/>
      <c r="C1" s="296"/>
      <c r="D1" s="296"/>
      <c r="E1" s="296"/>
    </row>
    <row r="2" spans="1:5" ht="15" customHeight="1">
      <c r="A2" s="299" t="s">
        <v>62</v>
      </c>
      <c r="B2" s="297" t="s">
        <v>90</v>
      </c>
      <c r="C2" s="297"/>
      <c r="D2" s="297" t="s">
        <v>91</v>
      </c>
      <c r="E2" s="298"/>
    </row>
    <row r="3" spans="1:5" ht="15" customHeight="1" thickBot="1">
      <c r="A3" s="300"/>
      <c r="B3" s="10" t="s">
        <v>95</v>
      </c>
      <c r="C3" s="10" t="s">
        <v>96</v>
      </c>
      <c r="D3" s="10" t="s">
        <v>96</v>
      </c>
      <c r="E3" s="279" t="s">
        <v>96</v>
      </c>
    </row>
    <row r="4" spans="1:5" ht="16.5" customHeight="1">
      <c r="A4" s="241" t="s">
        <v>63</v>
      </c>
      <c r="B4" s="133">
        <v>0.4359671728939865</v>
      </c>
      <c r="C4" s="133">
        <v>0.06030922967160904</v>
      </c>
      <c r="D4" s="133">
        <v>0.5030655455606473</v>
      </c>
      <c r="E4" s="134">
        <v>0.0006580518737571063</v>
      </c>
    </row>
    <row r="5" spans="1:5" ht="16.5" customHeight="1">
      <c r="A5" s="242" t="s">
        <v>45</v>
      </c>
      <c r="B5" s="135">
        <v>0.5158630210118978</v>
      </c>
      <c r="C5" s="135">
        <v>0.006818699480510889</v>
      </c>
      <c r="D5" s="135">
        <v>0.4770281058312984</v>
      </c>
      <c r="E5" s="136">
        <v>0.0002901736762929825</v>
      </c>
    </row>
    <row r="6" spans="1:5" ht="16.5" customHeight="1">
      <c r="A6" s="242" t="s">
        <v>92</v>
      </c>
      <c r="B6" s="135">
        <v>0.6149987823753905</v>
      </c>
      <c r="C6" s="135">
        <v>0.05474961297291636</v>
      </c>
      <c r="D6" s="135">
        <v>0.3274618127684045</v>
      </c>
      <c r="E6" s="136">
        <v>0.0027897918832886456</v>
      </c>
    </row>
    <row r="7" spans="1:5" ht="16.5" customHeight="1">
      <c r="A7" s="105" t="s">
        <v>93</v>
      </c>
      <c r="B7" s="106">
        <v>0.6118991988944255</v>
      </c>
      <c r="C7" s="106">
        <v>0.05417193916140435</v>
      </c>
      <c r="D7" s="106">
        <v>0.3311934060545293</v>
      </c>
      <c r="E7" s="107">
        <v>0.0027354558896409134</v>
      </c>
    </row>
    <row r="8" spans="1:5" ht="16.5" customHeight="1">
      <c r="A8" s="242" t="s">
        <v>94</v>
      </c>
      <c r="B8" s="137">
        <v>0.784703115642616</v>
      </c>
      <c r="C8" s="137">
        <v>0.16916573936493426</v>
      </c>
      <c r="D8" s="137">
        <v>0.045955227259349175</v>
      </c>
      <c r="E8" s="138">
        <v>0.0001759177331005867</v>
      </c>
    </row>
    <row r="9" spans="1:5" ht="16.5" customHeight="1" thickBot="1">
      <c r="A9" s="243" t="s">
        <v>67</v>
      </c>
      <c r="B9" s="47">
        <v>0.7748910122833221</v>
      </c>
      <c r="C9" s="47">
        <v>0.16263619377066849</v>
      </c>
      <c r="D9" s="47">
        <v>0.06215154123777259</v>
      </c>
      <c r="E9" s="72">
        <v>0.00032125270823675067</v>
      </c>
    </row>
    <row r="33" ht="12.75">
      <c r="A33" s="216" t="s">
        <v>153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P82"/>
  <sheetViews>
    <sheetView zoomScale="75" zoomScaleNormal="75" zoomScalePageLayoutView="0" workbookViewId="0" topLeftCell="A1">
      <selection activeCell="A1" sqref="A1:A13"/>
    </sheetView>
  </sheetViews>
  <sheetFormatPr defaultColWidth="9.140625" defaultRowHeight="12.75" outlineLevelRow="1"/>
  <cols>
    <col min="1" max="1" width="4.140625" style="1" customWidth="1"/>
    <col min="2" max="2" width="42.7109375" style="1" customWidth="1"/>
    <col min="3" max="3" width="11.00390625" style="1" customWidth="1"/>
    <col min="4" max="4" width="2.28125" style="1" customWidth="1"/>
    <col min="5" max="5" width="42.421875" style="1" customWidth="1"/>
    <col min="6" max="6" width="10.00390625" style="1" bestFit="1" customWidth="1"/>
    <col min="7" max="7" width="2.7109375" style="1" customWidth="1"/>
    <col min="8" max="8" width="42.7109375" style="1" customWidth="1"/>
    <col min="9" max="9" width="10.00390625" style="1" bestFit="1" customWidth="1"/>
    <col min="10" max="10" width="2.00390625" style="1" customWidth="1"/>
    <col min="11" max="11" width="42.57421875" style="1" customWidth="1"/>
    <col min="12" max="12" width="10.57421875" style="1" bestFit="1" customWidth="1"/>
    <col min="13" max="13" width="2.28125" style="1" customWidth="1"/>
    <col min="14" max="14" width="9.00390625" style="1" customWidth="1"/>
    <col min="15" max="15" width="10.57421875" style="1" bestFit="1" customWidth="1"/>
    <col min="16" max="16384" width="9.140625" style="1" customWidth="1"/>
  </cols>
  <sheetData>
    <row r="1" spans="1:13" ht="16.5" thickBot="1">
      <c r="A1" s="301" t="s">
        <v>106</v>
      </c>
      <c r="B1" s="302" t="s">
        <v>97</v>
      </c>
      <c r="C1" s="302"/>
      <c r="D1" s="60"/>
      <c r="E1" s="302" t="s">
        <v>109</v>
      </c>
      <c r="F1" s="302"/>
      <c r="G1" s="60"/>
      <c r="H1" s="302" t="s">
        <v>110</v>
      </c>
      <c r="I1" s="302"/>
      <c r="J1" s="61"/>
      <c r="K1" s="302" t="s">
        <v>111</v>
      </c>
      <c r="L1" s="302"/>
      <c r="M1" s="60"/>
    </row>
    <row r="2" spans="1:13" ht="15">
      <c r="A2" s="301"/>
      <c r="B2" s="62" t="s">
        <v>98</v>
      </c>
      <c r="C2" s="63">
        <v>0.20084919351464803</v>
      </c>
      <c r="D2" s="60"/>
      <c r="E2" s="62" t="s">
        <v>98</v>
      </c>
      <c r="F2" s="63">
        <v>0.08696337860666527</v>
      </c>
      <c r="G2" s="60"/>
      <c r="H2" s="62" t="s">
        <v>98</v>
      </c>
      <c r="I2" s="63">
        <v>0.4788677237043011</v>
      </c>
      <c r="J2" s="63"/>
      <c r="K2" s="62" t="s">
        <v>98</v>
      </c>
      <c r="L2" s="63">
        <v>0.47138978920667207</v>
      </c>
      <c r="M2" s="60"/>
    </row>
    <row r="3" spans="1:13" ht="15">
      <c r="A3" s="301"/>
      <c r="B3" s="62" t="s">
        <v>99</v>
      </c>
      <c r="C3" s="63">
        <v>0.37278418311546546</v>
      </c>
      <c r="D3" s="60"/>
      <c r="E3" s="62" t="s">
        <v>99</v>
      </c>
      <c r="F3" s="63">
        <v>0.17649053181126295</v>
      </c>
      <c r="G3" s="60"/>
      <c r="H3" s="62" t="s">
        <v>112</v>
      </c>
      <c r="I3" s="63">
        <v>0.0021638444014435948</v>
      </c>
      <c r="J3" s="63"/>
      <c r="K3" s="62" t="s">
        <v>112</v>
      </c>
      <c r="L3" s="63">
        <v>0.0021168172841429024</v>
      </c>
      <c r="M3" s="60"/>
    </row>
    <row r="4" spans="1:13" ht="15">
      <c r="A4" s="301"/>
      <c r="B4" s="62" t="s">
        <v>100</v>
      </c>
      <c r="C4" s="63">
        <v>0.01624751307816771</v>
      </c>
      <c r="D4" s="60"/>
      <c r="E4" s="62" t="s">
        <v>100</v>
      </c>
      <c r="F4" s="63">
        <v>0.008426985548605595</v>
      </c>
      <c r="G4" s="60"/>
      <c r="H4" s="62" t="s">
        <v>99</v>
      </c>
      <c r="I4" s="63">
        <v>0.09103792631509294</v>
      </c>
      <c r="J4" s="63"/>
      <c r="K4" s="62" t="s">
        <v>99</v>
      </c>
      <c r="L4" s="63">
        <v>0.09468654573711698</v>
      </c>
      <c r="M4" s="60"/>
    </row>
    <row r="5" spans="1:13" ht="15">
      <c r="A5" s="301"/>
      <c r="B5" s="62" t="s">
        <v>101</v>
      </c>
      <c r="C5" s="63">
        <v>0.08481506313307652</v>
      </c>
      <c r="D5" s="60"/>
      <c r="E5" s="62" t="s">
        <v>107</v>
      </c>
      <c r="F5" s="63">
        <v>0.017127863631092057</v>
      </c>
      <c r="G5" s="60"/>
      <c r="H5" s="62" t="s">
        <v>100</v>
      </c>
      <c r="I5" s="63">
        <v>6.818864527971132E-05</v>
      </c>
      <c r="J5" s="63"/>
      <c r="K5" s="62" t="s">
        <v>100</v>
      </c>
      <c r="L5" s="63">
        <v>0.0003212252367119957</v>
      </c>
      <c r="M5" s="60"/>
    </row>
    <row r="6" spans="1:13" ht="15">
      <c r="A6" s="301"/>
      <c r="B6" s="62" t="s">
        <v>102</v>
      </c>
      <c r="C6" s="63">
        <v>0.010686085572481664</v>
      </c>
      <c r="D6" s="60"/>
      <c r="E6" s="62" t="s">
        <v>102</v>
      </c>
      <c r="F6" s="63">
        <v>0.0007501595318945791</v>
      </c>
      <c r="G6" s="60"/>
      <c r="H6" s="62" t="s">
        <v>107</v>
      </c>
      <c r="I6" s="63">
        <v>0.026212700716481675</v>
      </c>
      <c r="J6" s="63"/>
      <c r="K6" s="62" t="s">
        <v>107</v>
      </c>
      <c r="L6" s="63">
        <v>0.026633003424485123</v>
      </c>
      <c r="M6" s="60"/>
    </row>
    <row r="7" spans="1:13" ht="15">
      <c r="A7" s="301"/>
      <c r="B7" s="62" t="s">
        <v>103</v>
      </c>
      <c r="C7" s="63">
        <v>0.2524296916745536</v>
      </c>
      <c r="D7" s="60"/>
      <c r="E7" s="62" t="s">
        <v>103</v>
      </c>
      <c r="F7" s="63">
        <v>0.6425012322885001</v>
      </c>
      <c r="G7" s="60"/>
      <c r="H7" s="62" t="s">
        <v>102</v>
      </c>
      <c r="I7" s="78">
        <v>4.086849293773712E-06</v>
      </c>
      <c r="J7" s="63"/>
      <c r="K7" s="62" t="s">
        <v>102</v>
      </c>
      <c r="L7" s="63">
        <v>0.00011098120063643902</v>
      </c>
      <c r="M7" s="60"/>
    </row>
    <row r="8" spans="1:13" ht="15">
      <c r="A8" s="301"/>
      <c r="B8" s="62" t="s">
        <v>104</v>
      </c>
      <c r="C8" s="63">
        <v>0.062188269911607</v>
      </c>
      <c r="D8" s="60"/>
      <c r="E8" s="62" t="s">
        <v>104</v>
      </c>
      <c r="F8" s="63">
        <v>0.06637872100911196</v>
      </c>
      <c r="G8" s="60"/>
      <c r="H8" s="62" t="s">
        <v>103</v>
      </c>
      <c r="I8" s="63">
        <v>0.3195131258534875</v>
      </c>
      <c r="J8" s="63"/>
      <c r="K8" s="62" t="s">
        <v>103</v>
      </c>
      <c r="L8" s="63">
        <v>0.3229726959740594</v>
      </c>
      <c r="M8" s="60"/>
    </row>
    <row r="9" spans="1:13" ht="15">
      <c r="A9" s="301"/>
      <c r="B9" s="62"/>
      <c r="C9" s="63"/>
      <c r="D9" s="64"/>
      <c r="E9" s="60" t="s">
        <v>108</v>
      </c>
      <c r="F9" s="63">
        <v>0.0013611275728674446</v>
      </c>
      <c r="G9" s="60"/>
      <c r="H9" s="62" t="s">
        <v>104</v>
      </c>
      <c r="I9" s="63">
        <v>0.027630697042502254</v>
      </c>
      <c r="J9" s="63"/>
      <c r="K9" s="62" t="s">
        <v>104</v>
      </c>
      <c r="L9" s="63">
        <v>0.028434568991206218</v>
      </c>
      <c r="M9" s="60"/>
    </row>
    <row r="10" spans="1:13" ht="15">
      <c r="A10" s="301"/>
      <c r="D10" s="62"/>
      <c r="G10" s="60"/>
      <c r="H10" s="62" t="s">
        <v>113</v>
      </c>
      <c r="I10" s="63">
        <v>0.002990250836611137</v>
      </c>
      <c r="J10" s="63"/>
      <c r="K10" s="62" t="s">
        <v>113</v>
      </c>
      <c r="L10" s="63">
        <v>0.0029252633186740845</v>
      </c>
      <c r="M10" s="60"/>
    </row>
    <row r="11" spans="1:13" ht="15">
      <c r="A11" s="301"/>
      <c r="B11" s="62"/>
      <c r="C11" s="62"/>
      <c r="D11" s="62"/>
      <c r="G11" s="63"/>
      <c r="H11" s="62" t="s">
        <v>114</v>
      </c>
      <c r="I11" s="63">
        <v>0.05151145563550633</v>
      </c>
      <c r="J11" s="60"/>
      <c r="K11" s="62" t="s">
        <v>114</v>
      </c>
      <c r="L11" s="63">
        <v>0.05040910962629466</v>
      </c>
      <c r="M11" s="60"/>
    </row>
    <row r="12" spans="1:13" ht="15">
      <c r="A12" s="301"/>
      <c r="B12" s="62"/>
      <c r="C12" s="62"/>
      <c r="D12" s="62"/>
      <c r="G12" s="63"/>
      <c r="H12" s="62"/>
      <c r="I12" s="63"/>
      <c r="M12" s="60"/>
    </row>
    <row r="13" spans="1:16" ht="15">
      <c r="A13" s="301"/>
      <c r="B13" s="65" t="s">
        <v>105</v>
      </c>
      <c r="C13" s="66">
        <f>SUM(C5:C8)</f>
        <v>0.41011911029171877</v>
      </c>
      <c r="D13" s="33"/>
      <c r="E13" s="65" t="s">
        <v>105</v>
      </c>
      <c r="F13" s="66">
        <f>SUM(F5:F9)</f>
        <v>0.7281191040334661</v>
      </c>
      <c r="G13" s="34"/>
      <c r="H13" s="65" t="s">
        <v>105</v>
      </c>
      <c r="I13" s="66">
        <f>SUM(I6:I11)</f>
        <v>0.4278623169338827</v>
      </c>
      <c r="J13" s="60"/>
      <c r="K13" s="65" t="s">
        <v>105</v>
      </c>
      <c r="L13" s="66">
        <f>SUM(L6:L11)</f>
        <v>0.43148562253535594</v>
      </c>
      <c r="M13" s="2"/>
      <c r="P13" s="2"/>
    </row>
    <row r="14" spans="1:16" ht="14.25" outlineLevel="1">
      <c r="A14" s="2"/>
      <c r="B14" s="33"/>
      <c r="C14" s="33"/>
      <c r="D14" s="9"/>
      <c r="E14" s="8"/>
      <c r="F14" s="8"/>
      <c r="G14" s="9"/>
      <c r="H14" s="8"/>
      <c r="I14" s="8"/>
      <c r="J14" s="9"/>
      <c r="K14" s="2"/>
      <c r="L14" s="2"/>
      <c r="M14" s="2"/>
      <c r="P14" s="2"/>
    </row>
    <row r="15" spans="1:16" ht="12.75" outlineLevel="1">
      <c r="A15" s="2"/>
      <c r="B15" s="8"/>
      <c r="C15" s="8"/>
      <c r="D15" s="8"/>
      <c r="E15" s="8"/>
      <c r="F15" s="8"/>
      <c r="G15" s="8"/>
      <c r="J15" s="8"/>
      <c r="M15" s="2"/>
      <c r="P15" s="2"/>
    </row>
    <row r="16" spans="2:3" ht="12.75" outlineLevel="1">
      <c r="B16" s="8"/>
      <c r="C16" s="8"/>
    </row>
    <row r="17" ht="12.75" outlineLevel="1"/>
    <row r="18" ht="12.75" outlineLevel="1"/>
    <row r="19" ht="12.75" outlineLevel="1"/>
    <row r="20" ht="12.75" outlineLevel="1"/>
    <row r="21" ht="12.75" outlineLevel="1"/>
    <row r="22" ht="12.75" outlineLevel="1"/>
    <row r="23" ht="12.75" outlineLevel="1"/>
    <row r="24" ht="14.25" outlineLevel="1">
      <c r="O24" s="32"/>
    </row>
    <row r="25" ht="12.75" outlineLevel="1"/>
    <row r="26" ht="12.75" outlineLevel="1"/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  <row r="42" ht="12.75" outlineLevel="1"/>
    <row r="43" ht="12.75" outlineLevel="1"/>
    <row r="44" ht="12.75" outlineLevel="1"/>
    <row r="45" ht="12.75" outlineLevel="1"/>
    <row r="46" ht="12.75" outlineLevel="1"/>
    <row r="47" ht="12.75" outlineLevel="1"/>
    <row r="48" ht="12.75" outlineLevel="1"/>
    <row r="49" ht="12.75" outlineLevel="1"/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12.75" outlineLevel="1"/>
    <row r="67" ht="13.5" outlineLevel="1" thickBot="1"/>
    <row r="68" spans="2:3" ht="16.5" thickBot="1">
      <c r="B68" s="302" t="s">
        <v>115</v>
      </c>
      <c r="C68" s="302"/>
    </row>
    <row r="69" spans="2:3" ht="15">
      <c r="B69" s="62" t="s">
        <v>98</v>
      </c>
      <c r="C69" s="63">
        <v>0.67691065019719</v>
      </c>
    </row>
    <row r="70" spans="2:3" ht="15">
      <c r="B70" s="62" t="s">
        <v>112</v>
      </c>
      <c r="C70" s="63">
        <v>0.022128617141758688</v>
      </c>
    </row>
    <row r="71" spans="2:3" ht="15">
      <c r="B71" s="62" t="s">
        <v>99</v>
      </c>
      <c r="C71" s="63">
        <v>0.018746585403606422</v>
      </c>
    </row>
    <row r="72" spans="2:3" ht="15">
      <c r="B72" s="62" t="s">
        <v>100</v>
      </c>
      <c r="C72" s="63">
        <v>4.4444047018561126E-05</v>
      </c>
    </row>
    <row r="73" spans="2:3" ht="15">
      <c r="B73" s="62" t="s">
        <v>107</v>
      </c>
      <c r="C73" s="78">
        <v>0.00025869413710922953</v>
      </c>
    </row>
    <row r="74" spans="2:3" ht="15">
      <c r="B74" s="62" t="s">
        <v>102</v>
      </c>
      <c r="C74" s="78">
        <v>6.001026074543173E-06</v>
      </c>
    </row>
    <row r="75" spans="2:3" ht="15">
      <c r="B75" s="62" t="s">
        <v>103</v>
      </c>
      <c r="C75" s="63">
        <v>0.11409821373321288</v>
      </c>
    </row>
    <row r="76" spans="2:3" ht="15">
      <c r="B76" s="62" t="s">
        <v>104</v>
      </c>
      <c r="C76" s="63">
        <v>0.06630367031232577</v>
      </c>
    </row>
    <row r="77" spans="2:3" ht="15">
      <c r="B77" s="62" t="s">
        <v>113</v>
      </c>
      <c r="C77" s="63">
        <v>0.0038177148533698</v>
      </c>
    </row>
    <row r="78" spans="2:3" ht="15">
      <c r="B78" s="62" t="s">
        <v>114</v>
      </c>
      <c r="C78" s="63">
        <v>0.09651085765176573</v>
      </c>
    </row>
    <row r="79" spans="2:3" ht="15">
      <c r="B79" s="62" t="s">
        <v>143</v>
      </c>
      <c r="C79" s="78">
        <v>0.0005607747055935087</v>
      </c>
    </row>
    <row r="80" spans="2:3" ht="15">
      <c r="B80" s="62" t="s">
        <v>108</v>
      </c>
      <c r="C80" s="78">
        <v>0.0006137767909748538</v>
      </c>
    </row>
    <row r="81" spans="2:3" ht="15">
      <c r="B81" s="62"/>
      <c r="C81" s="63"/>
    </row>
    <row r="82" spans="2:3" ht="15">
      <c r="B82" s="65" t="s">
        <v>105</v>
      </c>
      <c r="C82" s="66">
        <f>SUM(C73:C79)</f>
        <v>0.28155592641945143</v>
      </c>
    </row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ht="12.75" outlineLevel="1"/>
    <row r="98" ht="12.75" outlineLevel="1"/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1"/>
    <row r="108" ht="12.75" outlineLevel="1"/>
    <row r="109" ht="12.75" outlineLevel="1"/>
  </sheetData>
  <sheetProtection/>
  <mergeCells count="6">
    <mergeCell ref="A1:A13"/>
    <mergeCell ref="K1:L1"/>
    <mergeCell ref="B68:C68"/>
    <mergeCell ref="B1:C1"/>
    <mergeCell ref="E1:F1"/>
    <mergeCell ref="H1:I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33"/>
  <sheetViews>
    <sheetView zoomScalePageLayoutView="0" workbookViewId="0" topLeftCell="A1">
      <selection activeCell="D35" sqref="D35"/>
    </sheetView>
  </sheetViews>
  <sheetFormatPr defaultColWidth="9.140625" defaultRowHeight="12.75" outlineLevelRow="1"/>
  <cols>
    <col min="1" max="1" width="25.00390625" style="89" customWidth="1"/>
    <col min="2" max="2" width="35.140625" style="89" customWidth="1"/>
    <col min="3" max="3" width="32.28125" style="89" customWidth="1"/>
    <col min="4" max="16384" width="9.140625" style="89" customWidth="1"/>
  </cols>
  <sheetData>
    <row r="1" spans="1:3" ht="22.5" customHeight="1" thickBot="1">
      <c r="A1" s="304" t="s">
        <v>154</v>
      </c>
      <c r="B1" s="304"/>
      <c r="C1" s="304"/>
    </row>
    <row r="2" spans="1:3" ht="22.5" customHeight="1" thickBot="1">
      <c r="A2" s="306" t="s">
        <v>118</v>
      </c>
      <c r="B2" s="306"/>
      <c r="C2" s="306"/>
    </row>
    <row r="3" spans="1:3" ht="29.25" customHeight="1" outlineLevel="1" thickBot="1">
      <c r="A3" s="90" t="s">
        <v>117</v>
      </c>
      <c r="B3" s="247" t="s">
        <v>144</v>
      </c>
      <c r="C3" s="248" t="s">
        <v>145</v>
      </c>
    </row>
    <row r="4" spans="1:3" ht="15" customHeight="1" outlineLevel="1">
      <c r="A4" s="91" t="s">
        <v>103</v>
      </c>
      <c r="B4" s="92">
        <v>23499143566.222393</v>
      </c>
      <c r="C4" s="93">
        <f aca="true" t="shared" si="0" ref="C4:C12">B4/$B$13</f>
        <v>0.43263908038682913</v>
      </c>
    </row>
    <row r="5" spans="1:3" ht="15" customHeight="1" outlineLevel="1">
      <c r="A5" s="244" t="s">
        <v>114</v>
      </c>
      <c r="B5" s="94">
        <v>17572597273.77297</v>
      </c>
      <c r="C5" s="93">
        <f t="shared" si="0"/>
        <v>0.32352635759292875</v>
      </c>
    </row>
    <row r="6" spans="1:3" ht="15" customHeight="1" outlineLevel="1">
      <c r="A6" s="91" t="s">
        <v>104</v>
      </c>
      <c r="B6" s="92">
        <v>12008406243.050087</v>
      </c>
      <c r="C6" s="93">
        <f t="shared" si="0"/>
        <v>0.22108490121198995</v>
      </c>
    </row>
    <row r="7" spans="1:3" ht="15" customHeight="1" outlineLevel="1">
      <c r="A7" s="91" t="s">
        <v>113</v>
      </c>
      <c r="B7" s="92">
        <v>704757618</v>
      </c>
      <c r="C7" s="93">
        <f t="shared" si="0"/>
        <v>0.012975182984345133</v>
      </c>
    </row>
    <row r="8" spans="1:3" ht="15" customHeight="1" outlineLevel="1">
      <c r="A8" s="91" t="s">
        <v>160</v>
      </c>
      <c r="B8" s="92">
        <v>321185040.03</v>
      </c>
      <c r="C8" s="93">
        <f t="shared" si="0"/>
        <v>0.005913287859235976</v>
      </c>
    </row>
    <row r="9" spans="1:3" ht="15" customHeight="1" outlineLevel="1">
      <c r="A9" s="91" t="s">
        <v>122</v>
      </c>
      <c r="B9" s="92">
        <v>108404655.1</v>
      </c>
      <c r="C9" s="93">
        <f t="shared" si="0"/>
        <v>0.001995821258759806</v>
      </c>
    </row>
    <row r="10" spans="1:3" ht="15" customHeight="1" outlineLevel="1">
      <c r="A10" s="91" t="s">
        <v>116</v>
      </c>
      <c r="B10" s="92">
        <v>99075639.08000006</v>
      </c>
      <c r="C10" s="93">
        <f t="shared" si="0"/>
        <v>0.0018240661945621373</v>
      </c>
    </row>
    <row r="11" spans="1:3" ht="15" customHeight="1" outlineLevel="1">
      <c r="A11" s="244" t="s">
        <v>102</v>
      </c>
      <c r="B11" s="92">
        <v>2208179.5</v>
      </c>
      <c r="C11" s="203">
        <f t="shared" si="0"/>
        <v>4.065444961927286E-05</v>
      </c>
    </row>
    <row r="12" spans="1:3" ht="15" customHeight="1" outlineLevel="1">
      <c r="A12" s="91" t="s">
        <v>120</v>
      </c>
      <c r="B12" s="92">
        <v>35200</v>
      </c>
      <c r="C12" s="217">
        <f t="shared" si="0"/>
        <v>6.480617298541194E-07</v>
      </c>
    </row>
    <row r="13" spans="1:3" ht="15" customHeight="1" outlineLevel="1" thickBot="1">
      <c r="A13" s="95" t="s">
        <v>32</v>
      </c>
      <c r="B13" s="96">
        <f>SUM(B4:B12)</f>
        <v>54315813414.75545</v>
      </c>
      <c r="C13" s="99">
        <f>SUM(C4:C12)</f>
        <v>1</v>
      </c>
    </row>
    <row r="14" spans="1:3" ht="12.75">
      <c r="A14" s="305"/>
      <c r="B14" s="305"/>
      <c r="C14" s="305"/>
    </row>
    <row r="15" spans="1:3" s="88" customFormat="1" ht="22.5" customHeight="1" thickBot="1">
      <c r="A15" s="303" t="s">
        <v>155</v>
      </c>
      <c r="B15" s="303"/>
      <c r="C15" s="303"/>
    </row>
    <row r="16" spans="1:3" ht="24.75" customHeight="1" outlineLevel="1" thickBot="1">
      <c r="A16" s="90" t="s">
        <v>117</v>
      </c>
      <c r="B16" s="247" t="s">
        <v>144</v>
      </c>
      <c r="C16" s="248" t="s">
        <v>145</v>
      </c>
    </row>
    <row r="17" spans="1:3" ht="15" customHeight="1" outlineLevel="1">
      <c r="A17" s="91" t="s">
        <v>103</v>
      </c>
      <c r="B17" s="92">
        <v>3340685399.7822986</v>
      </c>
      <c r="C17" s="97">
        <f aca="true" t="shared" si="1" ref="C17:C22">B17/$B$23</f>
        <v>0.7485132275701609</v>
      </c>
    </row>
    <row r="18" spans="1:3" ht="15" customHeight="1" outlineLevel="1">
      <c r="A18" s="244" t="s">
        <v>114</v>
      </c>
      <c r="B18" s="92">
        <v>521409328.54</v>
      </c>
      <c r="C18" s="93">
        <f t="shared" si="1"/>
        <v>0.11682685816991305</v>
      </c>
    </row>
    <row r="19" spans="1:3" ht="15" customHeight="1" outlineLevel="1">
      <c r="A19" s="91" t="s">
        <v>104</v>
      </c>
      <c r="B19" s="92">
        <v>294114489.1259</v>
      </c>
      <c r="C19" s="93">
        <f t="shared" si="1"/>
        <v>0.06589922701045801</v>
      </c>
    </row>
    <row r="20" spans="1:3" ht="15" customHeight="1" outlineLevel="1">
      <c r="A20" s="91" t="s">
        <v>160</v>
      </c>
      <c r="B20" s="92">
        <v>275479899.08</v>
      </c>
      <c r="C20" s="93">
        <f>B20/$B$23</f>
        <v>0.06172396490986861</v>
      </c>
    </row>
    <row r="21" spans="1:3" ht="15" customHeight="1" outlineLevel="1">
      <c r="A21" s="91" t="s">
        <v>113</v>
      </c>
      <c r="B21" s="92">
        <v>30257618</v>
      </c>
      <c r="C21" s="93">
        <f t="shared" si="1"/>
        <v>0.006779515158548275</v>
      </c>
    </row>
    <row r="22" spans="1:3" ht="15" customHeight="1" outlineLevel="1">
      <c r="A22" s="91" t="s">
        <v>102</v>
      </c>
      <c r="B22" s="92">
        <v>1147940</v>
      </c>
      <c r="C22" s="93">
        <f t="shared" si="1"/>
        <v>0.0002572071810511953</v>
      </c>
    </row>
    <row r="23" spans="1:3" ht="15" customHeight="1" outlineLevel="1" thickBot="1">
      <c r="A23" s="98" t="s">
        <v>32</v>
      </c>
      <c r="B23" s="96">
        <f>SUM(B17:B22)</f>
        <v>4463094674.528198</v>
      </c>
      <c r="C23" s="99">
        <f>SUM(C17:C22)</f>
        <v>1</v>
      </c>
    </row>
    <row r="25" spans="1:3" s="88" customFormat="1" ht="22.5" customHeight="1" thickBot="1">
      <c r="A25" s="303" t="s">
        <v>119</v>
      </c>
      <c r="B25" s="303"/>
      <c r="C25" s="303"/>
    </row>
    <row r="26" spans="1:3" ht="28.5" customHeight="1" outlineLevel="1" thickBot="1">
      <c r="A26" s="90" t="s">
        <v>117</v>
      </c>
      <c r="B26" s="247" t="s">
        <v>144</v>
      </c>
      <c r="C26" s="248" t="s">
        <v>145</v>
      </c>
    </row>
    <row r="27" spans="1:3" ht="15" customHeight="1" outlineLevel="1">
      <c r="A27" s="91" t="s">
        <v>103</v>
      </c>
      <c r="B27" s="92">
        <v>665648896.6330006</v>
      </c>
      <c r="C27" s="97">
        <f>B27/$B$32</f>
        <v>0.7774132270905483</v>
      </c>
    </row>
    <row r="28" spans="1:3" ht="15" customHeight="1" outlineLevel="1">
      <c r="A28" s="91" t="s">
        <v>114</v>
      </c>
      <c r="B28" s="92">
        <v>156587158.79000002</v>
      </c>
      <c r="C28" s="93">
        <f>B28/$B$32</f>
        <v>0.18287858516948818</v>
      </c>
    </row>
    <row r="29" spans="1:3" ht="15" customHeight="1" outlineLevel="1">
      <c r="A29" s="91" t="s">
        <v>104</v>
      </c>
      <c r="B29" s="92">
        <v>21797484.195699994</v>
      </c>
      <c r="C29" s="93">
        <f>B29/$B$32</f>
        <v>0.025457343378392446</v>
      </c>
    </row>
    <row r="30" spans="1:3" ht="15" customHeight="1" outlineLevel="1">
      <c r="A30" s="91" t="s">
        <v>160</v>
      </c>
      <c r="B30" s="92">
        <v>11095494.389999999</v>
      </c>
      <c r="C30" s="93">
        <f>B30/$B$32</f>
        <v>0.01295845924709873</v>
      </c>
    </row>
    <row r="31" spans="1:3" ht="15" customHeight="1" outlineLevel="1">
      <c r="A31" s="91" t="s">
        <v>102</v>
      </c>
      <c r="B31" s="92">
        <v>1106586.17</v>
      </c>
      <c r="C31" s="93">
        <f>B31/$B$32</f>
        <v>0.0012923851144724043</v>
      </c>
    </row>
    <row r="32" spans="1:3" ht="15" customHeight="1" outlineLevel="1" thickBot="1">
      <c r="A32" s="98" t="s">
        <v>32</v>
      </c>
      <c r="B32" s="96">
        <f>SUM(B27:B31)</f>
        <v>856235620.1787006</v>
      </c>
      <c r="C32" s="99">
        <f>SUM(C27:C31)</f>
        <v>1</v>
      </c>
    </row>
    <row r="33" ht="12.75">
      <c r="C33" s="218"/>
    </row>
  </sheetData>
  <sheetProtection/>
  <mergeCells count="5">
    <mergeCell ref="A15:C15"/>
    <mergeCell ref="A1:C1"/>
    <mergeCell ref="A14:C14"/>
    <mergeCell ref="A25:C25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cp:lastPrinted>2014-06-25T04:00:14Z</cp:lastPrinted>
  <dcterms:created xsi:type="dcterms:W3CDTF">1996-10-08T23:32:33Z</dcterms:created>
  <dcterms:modified xsi:type="dcterms:W3CDTF">2014-09-26T13:54:33Z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