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Indexes" sheetId="1" r:id="rId1"/>
    <sheet name="AMC and CII" sheetId="2" r:id="rId2"/>
    <sheet name="Fund Dynamics" sheetId="3" r:id="rId3"/>
    <sheet name="Regional Breakdown" sheetId="4" r:id="rId4"/>
    <sheet name="Assets and NAV" sheetId="5" r:id="rId5"/>
    <sheet name="Net Inflow in Open-Ended Funds" sheetId="6" r:id="rId6"/>
    <sheet name="Investor Categories" sheetId="7" r:id="rId7"/>
    <sheet name="Asset Structure_Fund Types" sheetId="8" r:id="rId8"/>
    <sheet name="Securities Groups in Portfolios" sheetId="9" r:id="rId9"/>
    <sheet name="Rates of Retu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1" hidden="1">{#N/A,#N/A,FALSE,"т02бд"}</definedName>
    <definedName name="a11" localSheetId="7" hidden="1">{#N/A,#N/A,FALSE,"т02бд"}</definedName>
    <definedName name="a11" localSheetId="4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localSheetId="3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1" hidden="1">{#N/A,#N/A,FALSE,"т02бд"}</definedName>
    <definedName name="ic" localSheetId="7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localSheetId="3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localSheetId="3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localSheetId="3" hidden="1">{#N/A,#N/A,FALSE,"т02бд"}</definedName>
    <definedName name="q" localSheetId="8" hidden="1">{#N/A,#N/A,FALSE,"т02бд"}</definedName>
    <definedName name="q" hidden="1">{#N/A,#N/A,FALSE,"т02бд"}</definedName>
    <definedName name="t06" localSheetId="1" hidden="1">{#N/A,#N/A,FALSE,"т04"}</definedName>
    <definedName name="t06" localSheetId="7" hidden="1">{#N/A,#N/A,FALSE,"т04"}</definedName>
    <definedName name="t06" localSheetId="4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localSheetId="3" hidden="1">{#N/A,#N/A,FALSE,"т04"}</definedName>
    <definedName name="t06" localSheetId="8" hidden="1">{#N/A,#N/A,FALSE,"т04"}</definedName>
    <definedName name="t06" hidden="1">{#N/A,#N/A,FALSE,"т04"}</definedName>
    <definedName name="tt" localSheetId="1" hidden="1">{#N/A,#N/A,FALSE,"т02бд"}</definedName>
    <definedName name="tt" localSheetId="7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localSheetId="3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1" hidden="1">{#N/A,#N/A,FALSE,"т02бд"}</definedName>
    <definedName name="wrn.04." localSheetId="7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localSheetId="3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localSheetId="3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localSheetId="3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1" hidden="1">{#N/A,#N/A,FALSE,"т02бд"}</definedName>
    <definedName name="ГЦ" localSheetId="7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localSheetId="3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1" hidden="1">{#N/A,#N/A,FALSE,"т02бд"}</definedName>
    <definedName name="ее" localSheetId="7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localSheetId="3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1" hidden="1">{#N/A,#N/A,FALSE,"т02бд"}</definedName>
    <definedName name="ии" localSheetId="7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localSheetId="3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localSheetId="3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localSheetId="3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localSheetId="3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1" hidden="1">{#N/A,#N/A,FALSE,"т02бд"}</definedName>
    <definedName name="нн" localSheetId="7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localSheetId="3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localSheetId="3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1" hidden="1">{#N/A,#N/A,FALSE,"т04"}</definedName>
    <definedName name="т05" localSheetId="7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localSheetId="3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5" hidden="1">{#N/A,#N/A,FALSE,"т02бд"}</definedName>
    <definedName name="ц" localSheetId="9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localSheetId="3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localSheetId="3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<sst xmlns="http://schemas.openxmlformats.org/spreadsheetml/2006/main" count="332" uniqueCount="147">
  <si>
    <t xml:space="preserve"> </t>
  </si>
  <si>
    <t>І*</t>
  </si>
  <si>
    <t>http://www.bloomberg.com/markets/stocks/world-indexes/</t>
  </si>
  <si>
    <t>http://www.uaib.com.ua/rankings_/byclass.html</t>
  </si>
  <si>
    <t>31.12.2012*</t>
  </si>
  <si>
    <t>Annual change</t>
  </si>
  <si>
    <t>Q3 2013 change</t>
  </si>
  <si>
    <t>*As of 28.12.2012</t>
  </si>
  <si>
    <t>RTS (Russia)</t>
  </si>
  <si>
    <t>SHANGHAI SE COMPOSITE (China)</t>
  </si>
  <si>
    <t>MICEX (Russia)</t>
  </si>
  <si>
    <t>HANG SENG (Hong Kong)</t>
  </si>
  <si>
    <t>PFTS (Ukraine)</t>
  </si>
  <si>
    <t>WSE WIG 20 (Poland)</t>
  </si>
  <si>
    <r>
      <t>UX</t>
    </r>
    <r>
      <rPr>
        <sz val="10"/>
        <color indexed="8"/>
        <rFont val="Arial"/>
        <family val="2"/>
      </rPr>
      <t xml:space="preserve"> (Ukraine)</t>
    </r>
  </si>
  <si>
    <t>FTSE 100  (Great Britain)</t>
  </si>
  <si>
    <t>CAC 40 (France)</t>
  </si>
  <si>
    <t>DAX (Germany)</t>
  </si>
  <si>
    <t>DJIA (USA)</t>
  </si>
  <si>
    <t>S&amp;P 500 (USA)</t>
  </si>
  <si>
    <t>NIKKEI 225 (Japan)</t>
  </si>
  <si>
    <t>Indexes</t>
  </si>
  <si>
    <t>Number of AMC</t>
  </si>
  <si>
    <t xml:space="preserve">Number of CII per one AMC </t>
  </si>
  <si>
    <t>Total</t>
  </si>
  <si>
    <t>UIF</t>
  </si>
  <si>
    <t>CIF</t>
  </si>
  <si>
    <t>O*</t>
  </si>
  <si>
    <t>CD*</t>
  </si>
  <si>
    <t>CNN*</t>
  </si>
  <si>
    <t>CV*</t>
  </si>
  <si>
    <t>Change since year beginning</t>
  </si>
  <si>
    <t>Equity funds</t>
  </si>
  <si>
    <t>Bond funds</t>
  </si>
  <si>
    <t>Money market funds</t>
  </si>
  <si>
    <t>Other funds</t>
  </si>
  <si>
    <t>*UIF -unit investment funds, CIF - corporate; O – open-ended, І – interval, CD – closed-end diversified, CNN - closed-end non-diversified non-venture, CV - closed-end venture</t>
  </si>
  <si>
    <t>Open-ended</t>
  </si>
  <si>
    <t>Interval</t>
  </si>
  <si>
    <t>Closed-end (venture excluded)</t>
  </si>
  <si>
    <t>Venture</t>
  </si>
  <si>
    <t>Kyiv and Kyiv Region</t>
  </si>
  <si>
    <t>Dnipropetrovsk Region</t>
  </si>
  <si>
    <t>Kharkiv Region</t>
  </si>
  <si>
    <t>Donetsk Region</t>
  </si>
  <si>
    <t>Odessa Region</t>
  </si>
  <si>
    <t xml:space="preserve">Other Regions </t>
  </si>
  <si>
    <t>Funds</t>
  </si>
  <si>
    <t>Q3 2012</t>
  </si>
  <si>
    <t>Q4 2012</t>
  </si>
  <si>
    <t>Q1 2013</t>
  </si>
  <si>
    <t>Q2 2013</t>
  </si>
  <si>
    <t>Q3 2013</t>
  </si>
  <si>
    <t>September '12</t>
  </si>
  <si>
    <t>October '12</t>
  </si>
  <si>
    <t>November '12</t>
  </si>
  <si>
    <t>December '12</t>
  </si>
  <si>
    <t>January '13</t>
  </si>
  <si>
    <t>February '13</t>
  </si>
  <si>
    <t>March '13</t>
  </si>
  <si>
    <t>April '13</t>
  </si>
  <si>
    <t>May  '13</t>
  </si>
  <si>
    <t>June '13</t>
  </si>
  <si>
    <t>July '13</t>
  </si>
  <si>
    <t>August'13</t>
  </si>
  <si>
    <t>September '13</t>
  </si>
  <si>
    <t>Legal entities</t>
  </si>
  <si>
    <t>Natural persons</t>
  </si>
  <si>
    <t>residents</t>
  </si>
  <si>
    <t>non-residents</t>
  </si>
  <si>
    <t>Closed-end non-venture</t>
  </si>
  <si>
    <t>Other assets</t>
  </si>
  <si>
    <t>Moneys and bank deposits</t>
  </si>
  <si>
    <t>Bank metals</t>
  </si>
  <si>
    <t>Municipal bonds</t>
  </si>
  <si>
    <t>Equities</t>
  </si>
  <si>
    <t>Corporate bonds</t>
  </si>
  <si>
    <t>Securities</t>
  </si>
  <si>
    <t>Other securities</t>
  </si>
  <si>
    <t>Real estate</t>
  </si>
  <si>
    <t>Promissory notes</t>
  </si>
  <si>
    <t>Savings certificates</t>
  </si>
  <si>
    <t>Mortgage securities</t>
  </si>
  <si>
    <t>Security type</t>
  </si>
  <si>
    <t>Aggregate value of the security in CII portfolios, UAH</t>
  </si>
  <si>
    <t>Share in the aggregate CII securities portfolio</t>
  </si>
  <si>
    <t>Internal state loan bonds (OVDP)</t>
  </si>
  <si>
    <t>Derivatives</t>
  </si>
  <si>
    <t>Treasury bonds</t>
  </si>
  <si>
    <t>Annual</t>
  </si>
  <si>
    <t>"Gold" deposit (at official rate of gold)</t>
  </si>
  <si>
    <t>PFTS Index</t>
  </si>
  <si>
    <t>UX Index</t>
  </si>
  <si>
    <t>Closed-end (non-venture) CII</t>
  </si>
  <si>
    <t>Open-ended CII</t>
  </si>
  <si>
    <t>Interval CII</t>
  </si>
  <si>
    <t>Inflation rate (consumer price index)</t>
  </si>
  <si>
    <t>Real estate in Kyiv</t>
  </si>
  <si>
    <t>USD deposits</t>
  </si>
  <si>
    <t>UAH deposits</t>
  </si>
  <si>
    <t>EUR deposits</t>
  </si>
  <si>
    <t>no data</t>
  </si>
  <si>
    <t>2013 YTD change</t>
  </si>
  <si>
    <t>Number of CII that reached compliance with the standards, by fund type and legal form</t>
  </si>
  <si>
    <t>Number of diversified CII with public issue, by fund class*</t>
  </si>
  <si>
    <t>* Funds that filed reports.</t>
  </si>
  <si>
    <t>** Funds that hold equities, bonds and moneys in their portfolios.</t>
  </si>
  <si>
    <t>*** The number as at 30.06.2012-31.03.2013 recalculated taking into account the extraction of the money market funds class.</t>
  </si>
  <si>
    <t>For further information on fund classes visit:</t>
  </si>
  <si>
    <t>Mixed funds**</t>
  </si>
  <si>
    <t>Region</t>
  </si>
  <si>
    <t>Share by AMC Number</t>
  </si>
  <si>
    <t>Share by CII Number</t>
  </si>
  <si>
    <t>Share by CII AuM</t>
  </si>
  <si>
    <t>All funds (venture included)</t>
  </si>
  <si>
    <t>All funds (venture excluded)</t>
  </si>
  <si>
    <t>Venture funds</t>
  </si>
  <si>
    <t>CII AuM</t>
  </si>
  <si>
    <t>CII NAV</t>
  </si>
  <si>
    <t>CII AuM Breakdown (excluding venture funds)</t>
  </si>
  <si>
    <t>CII AuM Breakdown (venture included)</t>
  </si>
  <si>
    <t>CII NAV Breakdown (excluding venture funds)</t>
  </si>
  <si>
    <t>CII NAV Breakdown (venture included)</t>
  </si>
  <si>
    <t>UAH M</t>
  </si>
  <si>
    <t>30.09.2012</t>
  </si>
  <si>
    <t>30.12.2012</t>
  </si>
  <si>
    <t>30.06.2013</t>
  </si>
  <si>
    <t>30.09.2013</t>
  </si>
  <si>
    <t>31.12.2012</t>
  </si>
  <si>
    <t>Monthly net inflow/outflow of capital in open-ended CII during the year (based on daily data)</t>
  </si>
  <si>
    <t xml:space="preserve">Net inflow/outflow of capital during the year (quarterly), UAH thsd. </t>
  </si>
  <si>
    <t>Month</t>
  </si>
  <si>
    <t>Net monthly inflow/ outflow for the period (lhs)</t>
  </si>
  <si>
    <t>All funds (non-venture)</t>
  </si>
  <si>
    <t xml:space="preserve">Venture funds </t>
  </si>
  <si>
    <t>CII NAV Breakdown by Investor Categories as of 30.06.2013, % of NAV</t>
  </si>
  <si>
    <t>OVDP (State bonds)</t>
  </si>
  <si>
    <t xml:space="preserve">All CII (excluding venture) </t>
  </si>
  <si>
    <t>Venture CII</t>
  </si>
  <si>
    <t>Value breakdown of non-venture CII aggregate securities portfolio, by the types of instruments, as of 30.09.2013</t>
  </si>
  <si>
    <t>Value breakdown of CII aggregate securities portfolio, by the types of instruments, as of 30.09.2013</t>
  </si>
  <si>
    <t>Number of funds on which data for the period are available* (rhs)</t>
  </si>
  <si>
    <t>* For quarterly data - average based on monthly data.</t>
  </si>
  <si>
    <t>Rates of Return*</t>
  </si>
  <si>
    <t>2013 YTD</t>
  </si>
  <si>
    <t>* CII rates of return are calculated based on the reported quarterly data.</t>
  </si>
  <si>
    <t>Mixed funds</t>
  </si>
</sst>
</file>

<file path=xl/styles.xml><?xml version="1.0" encoding="utf-8"?>
<styleSheet xmlns="http://schemas.openxmlformats.org/spreadsheetml/2006/main">
  <numFmts count="4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  <numFmt numFmtId="195" formatCode="0.0000000000000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"/>
    <numFmt numFmtId="202" formatCode="#,##0.0000"/>
    <numFmt numFmtId="203" formatCode="dd/mm/yyyy;@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7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18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177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6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75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4" xfId="62" applyFont="1" applyBorder="1" applyAlignment="1">
      <alignment horizontal="center" vertical="center" wrapText="1"/>
      <protection/>
    </xf>
    <xf numFmtId="14" fontId="4" fillId="0" borderId="16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2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7" xfId="66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4" xfId="62" applyFont="1" applyBorder="1" applyAlignment="1">
      <alignment horizontal="center" vertical="center" wrapText="1"/>
      <protection/>
    </xf>
    <xf numFmtId="10" fontId="14" fillId="0" borderId="17" xfId="62" applyNumberFormat="1" applyFont="1" applyBorder="1" applyAlignment="1">
      <alignment horizontal="right" vertical="center"/>
      <protection/>
    </xf>
    <xf numFmtId="10" fontId="14" fillId="0" borderId="19" xfId="62" applyNumberFormat="1" applyFont="1" applyBorder="1" applyAlignment="1">
      <alignment horizontal="right" vertical="center"/>
      <protection/>
    </xf>
    <xf numFmtId="10" fontId="14" fillId="0" borderId="12" xfId="62" applyNumberFormat="1" applyFont="1" applyBorder="1" applyAlignment="1">
      <alignment horizontal="right" vertical="center"/>
      <protection/>
    </xf>
    <xf numFmtId="10" fontId="14" fillId="0" borderId="20" xfId="62" applyNumberFormat="1" applyFont="1" applyBorder="1" applyAlignment="1">
      <alignment horizontal="right"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2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20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6" applyNumberFormat="1" applyFont="1" applyBorder="1" applyAlignment="1">
      <alignment horizontal="center" vertical="center" wrapText="1"/>
      <protection/>
    </xf>
    <xf numFmtId="0" fontId="6" fillId="0" borderId="0" xfId="66" applyBorder="1">
      <alignment/>
      <protection/>
    </xf>
    <xf numFmtId="10" fontId="6" fillId="0" borderId="0" xfId="66" applyNumberFormat="1" applyBorder="1">
      <alignment/>
      <protection/>
    </xf>
    <xf numFmtId="181" fontId="24" fillId="0" borderId="0" xfId="72" applyNumberFormat="1" applyFont="1" applyFill="1" applyBorder="1" applyAlignment="1">
      <alignment/>
    </xf>
    <xf numFmtId="182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0" fontId="2" fillId="0" borderId="0" xfId="65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5" applyFont="1">
      <alignment/>
      <protection/>
    </xf>
    <xf numFmtId="0" fontId="53" fillId="0" borderId="0" xfId="62" applyFont="1" applyFill="1" applyAlignment="1">
      <alignment horizontal="right"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2" fillId="0" borderId="21" xfId="61" applyFont="1" applyBorder="1" applyAlignment="1">
      <alignment horizontal="left" vertical="center"/>
      <protection/>
    </xf>
    <xf numFmtId="3" fontId="0" fillId="0" borderId="17" xfId="61" applyNumberFormat="1" applyFont="1" applyBorder="1" applyAlignment="1">
      <alignment horizontal="right" vertical="center"/>
      <protection/>
    </xf>
    <xf numFmtId="10" fontId="2" fillId="0" borderId="19" xfId="61" applyNumberFormat="1" applyFont="1" applyBorder="1" applyAlignment="1">
      <alignment horizontal="right" vertical="center"/>
      <protection/>
    </xf>
    <xf numFmtId="3" fontId="0" fillId="0" borderId="17" xfId="60" applyNumberFormat="1" applyBorder="1" applyAlignment="1">
      <alignment vertical="center"/>
      <protection/>
    </xf>
    <xf numFmtId="0" fontId="4" fillId="0" borderId="13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/>
      <protection/>
    </xf>
    <xf numFmtId="10" fontId="2" fillId="0" borderId="22" xfId="61" applyNumberFormat="1" applyFont="1" applyBorder="1" applyAlignment="1">
      <alignment horizontal="right" vertical="center"/>
      <protection/>
    </xf>
    <xf numFmtId="10" fontId="4" fillId="0" borderId="20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7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1" fillId="0" borderId="24" xfId="64" applyFont="1" applyBorder="1" applyAlignment="1">
      <alignment vertical="center"/>
      <protection/>
    </xf>
    <xf numFmtId="10" fontId="22" fillId="0" borderId="25" xfId="64" applyNumberFormat="1" applyFont="1" applyFill="1" applyBorder="1" applyAlignment="1" applyProtection="1">
      <alignment/>
      <protection/>
    </xf>
    <xf numFmtId="10" fontId="22" fillId="0" borderId="26" xfId="64" applyNumberFormat="1" applyFont="1" applyFill="1" applyBorder="1" applyAlignment="1" applyProtection="1">
      <alignment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3" xfId="64" applyFont="1" applyFill="1" applyBorder="1" applyAlignment="1">
      <alignment vertical="center" wrapText="1"/>
      <protection/>
    </xf>
    <xf numFmtId="3" fontId="26" fillId="0" borderId="12" xfId="64" applyNumberFormat="1" applyFont="1" applyFill="1" applyBorder="1" applyAlignment="1">
      <alignment horizontal="right" vertical="center"/>
      <protection/>
    </xf>
    <xf numFmtId="10" fontId="26" fillId="0" borderId="20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27" xfId="64" applyFont="1" applyFill="1" applyBorder="1" applyAlignment="1">
      <alignment horizontal="right" vertical="center" wrapText="1"/>
      <protection/>
    </xf>
    <xf numFmtId="10" fontId="19" fillId="0" borderId="22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7" xfId="64" applyFont="1" applyFill="1" applyBorder="1" applyAlignment="1">
      <alignment horizontal="right" vertical="center" wrapText="1"/>
      <protection/>
    </xf>
    <xf numFmtId="10" fontId="19" fillId="0" borderId="19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/>
      <protection/>
    </xf>
    <xf numFmtId="10" fontId="0" fillId="0" borderId="22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27" xfId="66" applyFont="1" applyBorder="1" applyAlignment="1">
      <alignment horizontal="center" vertical="center" wrapText="1"/>
      <protection/>
    </xf>
    <xf numFmtId="10" fontId="0" fillId="0" borderId="27" xfId="64" applyNumberFormat="1" applyFont="1" applyFill="1" applyBorder="1" applyAlignment="1" applyProtection="1">
      <alignment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17" xfId="64" applyNumberFormat="1" applyFont="1" applyFill="1" applyBorder="1" applyAlignment="1" applyProtection="1">
      <alignment/>
      <protection/>
    </xf>
    <xf numFmtId="10" fontId="0" fillId="0" borderId="19" xfId="64" applyNumberFormat="1" applyFont="1" applyFill="1" applyBorder="1" applyAlignment="1" applyProtection="1">
      <alignment/>
      <protection/>
    </xf>
    <xf numFmtId="10" fontId="0" fillId="0" borderId="29" xfId="64" applyNumberFormat="1" applyFont="1" applyFill="1" applyBorder="1" applyAlignment="1" applyProtection="1">
      <alignment/>
      <protection/>
    </xf>
    <xf numFmtId="10" fontId="0" fillId="0" borderId="30" xfId="64" applyNumberFormat="1" applyFont="1" applyFill="1" applyBorder="1" applyAlignment="1" applyProtection="1">
      <alignment/>
      <protection/>
    </xf>
    <xf numFmtId="0" fontId="5" fillId="0" borderId="31" xfId="62" applyFont="1" applyBorder="1" applyAlignment="1">
      <alignment horizontal="center" vertical="center" wrapText="1"/>
      <protection/>
    </xf>
    <xf numFmtId="10" fontId="0" fillId="0" borderId="20" xfId="0" applyNumberFormat="1" applyFont="1" applyBorder="1" applyAlignment="1">
      <alignment/>
    </xf>
    <xf numFmtId="10" fontId="0" fillId="0" borderId="19" xfId="0" applyNumberFormat="1" applyFont="1" applyFill="1" applyBorder="1" applyAlignment="1">
      <alignment/>
    </xf>
    <xf numFmtId="0" fontId="62" fillId="0" borderId="0" xfId="66" applyFont="1">
      <alignment/>
      <protection/>
    </xf>
    <xf numFmtId="0" fontId="61" fillId="0" borderId="31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6" fillId="0" borderId="27" xfId="66" applyBorder="1" applyAlignment="1">
      <alignment horizontal="center" vertical="center"/>
      <protection/>
    </xf>
    <xf numFmtId="1" fontId="6" fillId="0" borderId="27" xfId="66" applyNumberFormat="1" applyBorder="1" applyAlignment="1">
      <alignment horizontal="center" vertical="center"/>
      <protection/>
    </xf>
    <xf numFmtId="1" fontId="6" fillId="0" borderId="22" xfId="66" applyNumberFormat="1" applyBorder="1" applyAlignment="1">
      <alignment horizontal="center" vertical="center"/>
      <protection/>
    </xf>
    <xf numFmtId="0" fontId="6" fillId="0" borderId="17" xfId="66" applyBorder="1" applyAlignment="1">
      <alignment horizontal="center" vertical="center"/>
      <protection/>
    </xf>
    <xf numFmtId="0" fontId="6" fillId="0" borderId="19" xfId="66" applyBorder="1" applyAlignment="1">
      <alignment horizontal="center" vertical="center"/>
      <protection/>
    </xf>
    <xf numFmtId="14" fontId="2" fillId="0" borderId="21" xfId="66" applyNumberFormat="1" applyFont="1" applyBorder="1" applyAlignment="1">
      <alignment horizontal="center" vertical="center" wrapText="1"/>
      <protection/>
    </xf>
    <xf numFmtId="1" fontId="2" fillId="0" borderId="17" xfId="66" applyNumberFormat="1" applyFont="1" applyFill="1" applyBorder="1" applyAlignment="1">
      <alignment horizontal="center" vertical="center" wrapText="1"/>
      <protection/>
    </xf>
    <xf numFmtId="1" fontId="2" fillId="0" borderId="17" xfId="66" applyNumberFormat="1" applyFont="1" applyBorder="1" applyAlignment="1">
      <alignment horizontal="center" vertical="center" wrapText="1"/>
      <protection/>
    </xf>
    <xf numFmtId="1" fontId="0" fillId="0" borderId="17" xfId="66" applyNumberFormat="1" applyFont="1" applyFill="1" applyBorder="1" applyAlignment="1">
      <alignment horizontal="center" vertical="center" wrapText="1"/>
      <protection/>
    </xf>
    <xf numFmtId="1" fontId="0" fillId="0" borderId="17" xfId="66" applyNumberFormat="1" applyFont="1" applyBorder="1" applyAlignment="1">
      <alignment horizontal="center" vertical="center" wrapText="1"/>
      <protection/>
    </xf>
    <xf numFmtId="0" fontId="0" fillId="0" borderId="17" xfId="66" applyFont="1" applyFill="1" applyBorder="1" applyAlignment="1">
      <alignment horizontal="center" vertical="center" wrapText="1"/>
      <protection/>
    </xf>
    <xf numFmtId="0" fontId="0" fillId="0" borderId="17" xfId="66" applyFont="1" applyBorder="1" applyAlignment="1">
      <alignment horizontal="center" vertical="center" wrapText="1"/>
      <protection/>
    </xf>
    <xf numFmtId="0" fontId="0" fillId="0" borderId="19" xfId="66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23" xfId="66" applyNumberFormat="1" applyFont="1" applyBorder="1" applyAlignment="1">
      <alignment horizontal="center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21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2" fontId="0" fillId="0" borderId="0" xfId="64" applyNumberFormat="1" applyFont="1">
      <alignment/>
      <protection/>
    </xf>
    <xf numFmtId="2" fontId="9" fillId="0" borderId="0" xfId="62" applyNumberFormat="1" applyFont="1">
      <alignment/>
      <protection/>
    </xf>
    <xf numFmtId="2" fontId="8" fillId="0" borderId="0" xfId="73" applyNumberFormat="1" applyFont="1" applyBorder="1" applyAlignment="1">
      <alignment vertical="center"/>
    </xf>
    <xf numFmtId="10" fontId="8" fillId="0" borderId="0" xfId="73" applyNumberFormat="1" applyFont="1" applyBorder="1" applyAlignment="1">
      <alignment vertical="center"/>
    </xf>
    <xf numFmtId="10" fontId="9" fillId="0" borderId="22" xfId="73" applyNumberFormat="1" applyFont="1" applyBorder="1" applyAlignment="1">
      <alignment horizontal="right" vertical="center"/>
    </xf>
    <xf numFmtId="10" fontId="9" fillId="0" borderId="30" xfId="73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2" xfId="73" applyNumberFormat="1" applyFont="1" applyBorder="1" applyAlignment="1">
      <alignment horizontal="right" vertical="center"/>
    </xf>
    <xf numFmtId="175" fontId="2" fillId="0" borderId="0" xfId="80" applyFont="1" applyBorder="1" applyAlignment="1">
      <alignment/>
    </xf>
    <xf numFmtId="10" fontId="2" fillId="0" borderId="0" xfId="73" applyNumberFormat="1" applyFont="1" applyBorder="1" applyAlignment="1">
      <alignment/>
    </xf>
    <xf numFmtId="10" fontId="9" fillId="0" borderId="30" xfId="73" applyNumberFormat="1" applyFont="1" applyBorder="1" applyAlignment="1">
      <alignment horizontal="center" vertical="center"/>
    </xf>
    <xf numFmtId="10" fontId="9" fillId="0" borderId="30" xfId="73" applyNumberFormat="1" applyFont="1" applyBorder="1" applyAlignment="1">
      <alignment vertical="center"/>
    </xf>
    <xf numFmtId="10" fontId="9" fillId="0" borderId="0" xfId="73" applyNumberFormat="1" applyFont="1" applyBorder="1" applyAlignment="1">
      <alignment vertical="center"/>
    </xf>
    <xf numFmtId="10" fontId="18" fillId="0" borderId="20" xfId="73" applyNumberFormat="1" applyFont="1" applyBorder="1" applyAlignment="1">
      <alignment vertical="center"/>
    </xf>
    <xf numFmtId="202" fontId="2" fillId="0" borderId="0" xfId="62" applyNumberFormat="1">
      <alignment/>
      <protection/>
    </xf>
    <xf numFmtId="0" fontId="61" fillId="0" borderId="0" xfId="66" applyFont="1" applyAlignment="1">
      <alignment horizontal="center"/>
      <protection/>
    </xf>
    <xf numFmtId="14" fontId="2" fillId="0" borderId="0" xfId="66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2" xfId="66" applyNumberFormat="1" applyFont="1" applyBorder="1" applyAlignment="1">
      <alignment horizontal="center" vertical="center" wrapText="1"/>
      <protection/>
    </xf>
    <xf numFmtId="1" fontId="4" fillId="0" borderId="17" xfId="66" applyNumberFormat="1" applyFont="1" applyBorder="1" applyAlignment="1">
      <alignment horizontal="center" vertical="center" wrapText="1"/>
      <protection/>
    </xf>
    <xf numFmtId="1" fontId="0" fillId="0" borderId="27" xfId="66" applyNumberFormat="1" applyFont="1" applyBorder="1" applyAlignment="1">
      <alignment horizontal="center" vertical="center" wrapText="1"/>
      <protection/>
    </xf>
    <xf numFmtId="0" fontId="0" fillId="0" borderId="19" xfId="66" applyFont="1" applyFill="1" applyBorder="1" applyAlignment="1">
      <alignment horizontal="center" vertical="center" wrapText="1"/>
      <protection/>
    </xf>
    <xf numFmtId="1" fontId="2" fillId="0" borderId="19" xfId="66" applyNumberFormat="1" applyFont="1" applyBorder="1" applyAlignment="1">
      <alignment horizontal="center" vertical="center" wrapText="1"/>
      <protection/>
    </xf>
    <xf numFmtId="176" fontId="4" fillId="0" borderId="17" xfId="66" applyNumberFormat="1" applyFont="1" applyBorder="1" applyAlignment="1">
      <alignment horizontal="center" vertical="center" wrapText="1"/>
      <protection/>
    </xf>
    <xf numFmtId="176" fontId="2" fillId="0" borderId="17" xfId="66" applyNumberFormat="1" applyFont="1" applyBorder="1" applyAlignment="1">
      <alignment horizontal="center" vertical="center" wrapText="1"/>
      <protection/>
    </xf>
    <xf numFmtId="176" fontId="2" fillId="0" borderId="19" xfId="66" applyNumberFormat="1" applyFont="1" applyBorder="1" applyAlignment="1">
      <alignment horizontal="center" vertical="center" wrapText="1"/>
      <protection/>
    </xf>
    <xf numFmtId="176" fontId="4" fillId="0" borderId="12" xfId="66" applyNumberFormat="1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176" fontId="2" fillId="0" borderId="20" xfId="66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5" applyFont="1">
      <alignment/>
      <protection/>
    </xf>
    <xf numFmtId="181" fontId="2" fillId="0" borderId="19" xfId="61" applyNumberFormat="1" applyFont="1" applyBorder="1" applyAlignment="1">
      <alignment horizontal="right" vertical="center"/>
      <protection/>
    </xf>
    <xf numFmtId="10" fontId="0" fillId="0" borderId="20" xfId="0" applyNumberFormat="1" applyFont="1" applyBorder="1" applyAlignment="1">
      <alignment horizontal="right"/>
    </xf>
    <xf numFmtId="10" fontId="0" fillId="0" borderId="19" xfId="72" applyNumberFormat="1" applyFont="1" applyFill="1" applyBorder="1" applyAlignment="1">
      <alignment/>
    </xf>
    <xf numFmtId="14" fontId="0" fillId="0" borderId="13" xfId="66" applyNumberFormat="1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6" fillId="0" borderId="0" xfId="66" applyFont="1" applyFill="1">
      <alignment/>
      <protection/>
    </xf>
    <xf numFmtId="2" fontId="6" fillId="0" borderId="0" xfId="66" applyNumberFormat="1">
      <alignment/>
      <protection/>
    </xf>
    <xf numFmtId="10" fontId="18" fillId="0" borderId="32" xfId="73" applyNumberFormat="1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right"/>
    </xf>
    <xf numFmtId="3" fontId="4" fillId="0" borderId="0" xfId="65" applyNumberFormat="1" applyFont="1" applyAlignment="1">
      <alignment horizontal="right" indent="1"/>
      <protection/>
    </xf>
    <xf numFmtId="10" fontId="0" fillId="0" borderId="22" xfId="0" applyNumberFormat="1" applyFont="1" applyBorder="1" applyAlignment="1">
      <alignment horizontal="right"/>
    </xf>
    <xf numFmtId="0" fontId="2" fillId="0" borderId="33" xfId="64" applyFont="1" applyBorder="1" applyAlignment="1">
      <alignment vertical="center"/>
      <protection/>
    </xf>
    <xf numFmtId="10" fontId="0" fillId="0" borderId="0" xfId="62" applyNumberFormat="1" applyFont="1" applyBorder="1" applyAlignment="1">
      <alignment horizontal="left" vertical="center"/>
      <protection/>
    </xf>
    <xf numFmtId="0" fontId="2" fillId="0" borderId="21" xfId="64" applyFont="1" applyBorder="1" applyAlignment="1">
      <alignment vertical="center"/>
      <protection/>
    </xf>
    <xf numFmtId="0" fontId="2" fillId="0" borderId="33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5" xfId="64" applyFont="1" applyBorder="1" applyAlignment="1">
      <alignment vertical="center"/>
      <protection/>
    </xf>
    <xf numFmtId="10" fontId="14" fillId="0" borderId="34" xfId="62" applyNumberFormat="1" applyFont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0" fontId="91" fillId="0" borderId="12" xfId="66" applyFont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wrapText="1"/>
      <protection/>
    </xf>
    <xf numFmtId="0" fontId="9" fillId="0" borderId="15" xfId="64" applyFont="1" applyBorder="1" applyAlignment="1">
      <alignment vertical="center"/>
      <protection/>
    </xf>
    <xf numFmtId="0" fontId="9" fillId="0" borderId="21" xfId="64" applyFont="1" applyBorder="1" applyAlignment="1">
      <alignment vertical="center"/>
      <protection/>
    </xf>
    <xf numFmtId="0" fontId="9" fillId="0" borderId="33" xfId="64" applyFont="1" applyBorder="1" applyAlignment="1">
      <alignment vertical="center"/>
      <protection/>
    </xf>
    <xf numFmtId="0" fontId="9" fillId="0" borderId="33" xfId="62" applyFont="1" applyBorder="1" applyAlignment="1">
      <alignment vertical="center"/>
      <protection/>
    </xf>
    <xf numFmtId="10" fontId="9" fillId="0" borderId="0" xfId="72" applyNumberFormat="1" applyFont="1" applyBorder="1" applyAlignment="1">
      <alignment horizontal="left" vertical="center"/>
    </xf>
    <xf numFmtId="0" fontId="8" fillId="0" borderId="35" xfId="62" applyFont="1" applyBorder="1" applyAlignment="1">
      <alignment vertical="center"/>
      <protection/>
    </xf>
    <xf numFmtId="4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vertical="center"/>
      <protection/>
    </xf>
    <xf numFmtId="0" fontId="2" fillId="0" borderId="0" xfId="64" applyFont="1" applyFill="1" applyBorder="1">
      <alignment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21" xfId="61" applyFont="1" applyFill="1" applyBorder="1" applyAlignment="1">
      <alignment horizontal="left" vertical="center"/>
      <protection/>
    </xf>
    <xf numFmtId="0" fontId="0" fillId="0" borderId="0" xfId="61" applyBorder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22" xfId="66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horizontal="left" vertical="center" wrapText="1"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5" fillId="0" borderId="38" xfId="0" applyFont="1" applyBorder="1" applyAlignment="1">
      <alignment horizontal="left"/>
    </xf>
    <xf numFmtId="0" fontId="4" fillId="0" borderId="27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7" fillId="0" borderId="31" xfId="64" applyFont="1" applyBorder="1" applyAlignment="1">
      <alignment horizontal="center" vertical="center" wrapText="1"/>
      <protection/>
    </xf>
    <xf numFmtId="0" fontId="17" fillId="0" borderId="38" xfId="63" applyFont="1" applyBorder="1" applyAlignment="1">
      <alignment horizontal="center" vertical="center" wrapText="1"/>
      <protection/>
    </xf>
    <xf numFmtId="0" fontId="0" fillId="0" borderId="39" xfId="61" applyBorder="1" applyAlignment="1">
      <alignment horizontal="center"/>
      <protection/>
    </xf>
    <xf numFmtId="0" fontId="2" fillId="0" borderId="40" xfId="64" applyFont="1" applyBorder="1" applyAlignment="1">
      <alignment vertical="center"/>
      <protection/>
    </xf>
    <xf numFmtId="4" fontId="13" fillId="0" borderId="41" xfId="62" applyNumberFormat="1" applyFont="1" applyBorder="1" applyAlignment="1">
      <alignment horizontal="right" vertical="center" wrapText="1"/>
      <protection/>
    </xf>
    <xf numFmtId="4" fontId="2" fillId="0" borderId="41" xfId="62" applyNumberFormat="1" applyFont="1" applyBorder="1" applyAlignment="1">
      <alignment horizontal="right" vertical="center"/>
      <protection/>
    </xf>
    <xf numFmtId="4" fontId="2" fillId="0" borderId="41" xfId="62" applyNumberFormat="1" applyFont="1" applyBorder="1" applyAlignment="1">
      <alignment horizontal="right" vertical="center" wrapText="1"/>
      <protection/>
    </xf>
    <xf numFmtId="10" fontId="14" fillId="0" borderId="41" xfId="62" applyNumberFormat="1" applyFont="1" applyBorder="1" applyAlignment="1">
      <alignment horizontal="right" vertical="center"/>
      <protection/>
    </xf>
    <xf numFmtId="10" fontId="14" fillId="0" borderId="42" xfId="62" applyNumberFormat="1" applyFont="1" applyBorder="1" applyAlignment="1">
      <alignment horizontal="right" vertical="center"/>
      <protection/>
    </xf>
    <xf numFmtId="10" fontId="0" fillId="0" borderId="43" xfId="62" applyNumberFormat="1" applyFont="1" applyBorder="1" applyAlignment="1">
      <alignment horizontal="left" vertical="center"/>
      <protection/>
    </xf>
    <xf numFmtId="4" fontId="2" fillId="0" borderId="44" xfId="62" applyNumberFormat="1" applyFont="1" applyBorder="1" applyAlignment="1">
      <alignment horizontal="right" vertical="center" wrapText="1"/>
      <protection/>
    </xf>
    <xf numFmtId="10" fontId="14" fillId="0" borderId="44" xfId="62" applyNumberFormat="1" applyFont="1" applyBorder="1" applyAlignment="1">
      <alignment horizontal="right" vertical="center"/>
      <protection/>
    </xf>
    <xf numFmtId="10" fontId="14" fillId="0" borderId="45" xfId="62" applyNumberFormat="1" applyFont="1" applyBorder="1" applyAlignment="1">
      <alignment horizontal="right" vertical="center"/>
      <protection/>
    </xf>
    <xf numFmtId="0" fontId="2" fillId="0" borderId="43" xfId="64" applyFont="1" applyBorder="1" applyAlignment="1">
      <alignment vertical="center"/>
      <protection/>
    </xf>
    <xf numFmtId="0" fontId="2" fillId="0" borderId="43" xfId="62" applyFont="1" applyBorder="1" applyAlignment="1">
      <alignment vertical="center"/>
      <protection/>
    </xf>
    <xf numFmtId="4" fontId="13" fillId="0" borderId="44" xfId="62" applyNumberFormat="1" applyFont="1" applyBorder="1" applyAlignment="1">
      <alignment horizontal="right" vertical="center" wrapText="1"/>
      <protection/>
    </xf>
    <xf numFmtId="4" fontId="2" fillId="0" borderId="44" xfId="62" applyNumberFormat="1" applyFont="1" applyBorder="1" applyAlignment="1">
      <alignment horizontal="right" vertical="center"/>
      <protection/>
    </xf>
    <xf numFmtId="0" fontId="2" fillId="0" borderId="46" xfId="62" applyFont="1" applyBorder="1" applyAlignment="1">
      <alignment vertical="center"/>
      <protection/>
    </xf>
    <xf numFmtId="4" fontId="2" fillId="0" borderId="47" xfId="62" applyNumberFormat="1" applyFont="1" applyBorder="1" applyAlignment="1">
      <alignment horizontal="right" vertical="center" wrapText="1"/>
      <protection/>
    </xf>
    <xf numFmtId="10" fontId="14" fillId="0" borderId="47" xfId="62" applyNumberFormat="1" applyFont="1" applyBorder="1" applyAlignment="1">
      <alignment horizontal="right" vertical="center"/>
      <protection/>
    </xf>
    <xf numFmtId="10" fontId="14" fillId="0" borderId="48" xfId="62" applyNumberFormat="1" applyFont="1" applyBorder="1" applyAlignment="1">
      <alignment horizontal="right" vertical="center"/>
      <protection/>
    </xf>
    <xf numFmtId="0" fontId="64" fillId="0" borderId="38" xfId="0" applyFont="1" applyBorder="1" applyAlignment="1">
      <alignment horizontal="left" vertical="center" wrapText="1"/>
    </xf>
    <xf numFmtId="0" fontId="62" fillId="0" borderId="37" xfId="66" applyFont="1" applyBorder="1" applyAlignment="1">
      <alignment horizontal="left"/>
      <protection/>
    </xf>
    <xf numFmtId="0" fontId="62" fillId="0" borderId="0" xfId="66" applyFont="1" applyBorder="1" applyAlignment="1">
      <alignment horizontal="left"/>
      <protection/>
    </xf>
    <xf numFmtId="0" fontId="91" fillId="0" borderId="20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02" fillId="0" borderId="18" xfId="62" applyFont="1" applyBorder="1" applyAlignment="1">
      <alignment horizontal="center" vertical="center" wrapText="1"/>
      <protection/>
    </xf>
    <xf numFmtId="0" fontId="19" fillId="0" borderId="23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23" fillId="8" borderId="0" xfId="62" applyFont="1" applyFill="1" applyAlignment="1">
      <alignment horizontal="left"/>
      <protection/>
    </xf>
    <xf numFmtId="0" fontId="2" fillId="8" borderId="0" xfId="62" applyFill="1">
      <alignment/>
      <protection/>
    </xf>
    <xf numFmtId="0" fontId="10" fillId="8" borderId="0" xfId="62" applyFont="1" applyFill="1" applyBorder="1" applyAlignment="1">
      <alignment/>
      <protection/>
    </xf>
    <xf numFmtId="0" fontId="2" fillId="8" borderId="0" xfId="62" applyFill="1" applyBorder="1">
      <alignment/>
      <protection/>
    </xf>
    <xf numFmtId="0" fontId="20" fillId="0" borderId="38" xfId="62" applyFont="1" applyBorder="1" applyAlignment="1">
      <alignment horizontal="left"/>
      <protection/>
    </xf>
    <xf numFmtId="0" fontId="9" fillId="0" borderId="40" xfId="64" applyFont="1" applyBorder="1" applyAlignment="1">
      <alignment vertical="center"/>
      <protection/>
    </xf>
    <xf numFmtId="4" fontId="9" fillId="0" borderId="41" xfId="62" applyNumberFormat="1" applyFont="1" applyBorder="1" applyAlignment="1">
      <alignment vertical="center"/>
      <protection/>
    </xf>
    <xf numFmtId="10" fontId="9" fillId="0" borderId="41" xfId="62" applyNumberFormat="1" applyFont="1" applyBorder="1" applyAlignment="1">
      <alignment horizontal="right" vertical="center"/>
      <protection/>
    </xf>
    <xf numFmtId="10" fontId="9" fillId="0" borderId="42" xfId="62" applyNumberFormat="1" applyFont="1" applyBorder="1" applyAlignment="1">
      <alignment horizontal="right" vertical="center"/>
      <protection/>
    </xf>
    <xf numFmtId="0" fontId="9" fillId="0" borderId="43" xfId="64" applyFont="1" applyBorder="1" applyAlignment="1">
      <alignment vertical="center"/>
      <protection/>
    </xf>
    <xf numFmtId="4" fontId="9" fillId="0" borderId="44" xfId="62" applyNumberFormat="1" applyFont="1" applyBorder="1" applyAlignment="1">
      <alignment vertical="center"/>
      <protection/>
    </xf>
    <xf numFmtId="10" fontId="9" fillId="0" borderId="44" xfId="62" applyNumberFormat="1" applyFont="1" applyBorder="1" applyAlignment="1">
      <alignment horizontal="right" vertical="center"/>
      <protection/>
    </xf>
    <xf numFmtId="10" fontId="9" fillId="0" borderId="45" xfId="62" applyNumberFormat="1" applyFont="1" applyBorder="1" applyAlignment="1">
      <alignment horizontal="right" vertical="center"/>
      <protection/>
    </xf>
    <xf numFmtId="0" fontId="18" fillId="0" borderId="43" xfId="64" applyFont="1" applyBorder="1" applyAlignment="1">
      <alignment vertical="center"/>
      <protection/>
    </xf>
    <xf numFmtId="4" fontId="18" fillId="0" borderId="44" xfId="62" applyNumberFormat="1" applyFont="1" applyBorder="1" applyAlignment="1">
      <alignment vertical="center"/>
      <protection/>
    </xf>
    <xf numFmtId="10" fontId="18" fillId="0" borderId="44" xfId="62" applyNumberFormat="1" applyFont="1" applyBorder="1" applyAlignment="1">
      <alignment horizontal="right" vertical="center"/>
      <protection/>
    </xf>
    <xf numFmtId="10" fontId="18" fillId="0" borderId="45" xfId="62" applyNumberFormat="1" applyFont="1" applyBorder="1" applyAlignment="1">
      <alignment horizontal="right" vertical="center"/>
      <protection/>
    </xf>
    <xf numFmtId="0" fontId="9" fillId="0" borderId="43" xfId="62" applyFont="1" applyBorder="1" applyAlignment="1">
      <alignment vertical="center"/>
      <protection/>
    </xf>
    <xf numFmtId="10" fontId="9" fillId="0" borderId="44" xfId="73" applyNumberFormat="1" applyFont="1" applyBorder="1" applyAlignment="1">
      <alignment vertical="center"/>
    </xf>
    <xf numFmtId="10" fontId="9" fillId="0" borderId="45" xfId="73" applyNumberFormat="1" applyFont="1" applyBorder="1" applyAlignment="1">
      <alignment vertical="center"/>
    </xf>
    <xf numFmtId="0" fontId="8" fillId="0" borderId="46" xfId="62" applyFont="1" applyBorder="1" applyAlignment="1">
      <alignment vertical="center"/>
      <protection/>
    </xf>
    <xf numFmtId="4" fontId="8" fillId="0" borderId="47" xfId="62" applyNumberFormat="1" applyFont="1" applyBorder="1" applyAlignment="1">
      <alignment vertical="center"/>
      <protection/>
    </xf>
    <xf numFmtId="10" fontId="8" fillId="0" borderId="47" xfId="73" applyNumberFormat="1" applyFont="1" applyFill="1" applyBorder="1" applyAlignment="1">
      <alignment vertical="center"/>
    </xf>
    <xf numFmtId="10" fontId="8" fillId="0" borderId="48" xfId="73" applyNumberFormat="1" applyFont="1" applyFill="1" applyBorder="1" applyAlignment="1">
      <alignment vertical="center"/>
    </xf>
    <xf numFmtId="49" fontId="8" fillId="0" borderId="18" xfId="62" applyNumberFormat="1" applyFont="1" applyBorder="1" applyAlignment="1">
      <alignment horizontal="center" vertical="center" wrapText="1"/>
      <protection/>
    </xf>
    <xf numFmtId="0" fontId="8" fillId="0" borderId="38" xfId="62" applyFont="1" applyBorder="1" applyAlignment="1">
      <alignment horizontal="center" vertical="center" wrapText="1"/>
      <protection/>
    </xf>
    <xf numFmtId="3" fontId="2" fillId="0" borderId="41" xfId="62" applyNumberFormat="1" applyFont="1" applyFill="1" applyBorder="1" applyAlignment="1">
      <alignment horizontal="right" vertical="center" indent="1"/>
      <protection/>
    </xf>
    <xf numFmtId="0" fontId="2" fillId="0" borderId="42" xfId="67" applyBorder="1" applyAlignment="1">
      <alignment horizontal="right" vertical="center" indent="1"/>
      <protection/>
    </xf>
    <xf numFmtId="3" fontId="2" fillId="0" borderId="44" xfId="62" applyNumberFormat="1" applyFont="1" applyFill="1" applyBorder="1" applyAlignment="1">
      <alignment horizontal="right" vertical="center" indent="1"/>
      <protection/>
    </xf>
    <xf numFmtId="0" fontId="2" fillId="0" borderId="45" xfId="67" applyBorder="1" applyAlignment="1">
      <alignment horizontal="right" vertical="center" indent="1"/>
      <protection/>
    </xf>
    <xf numFmtId="3" fontId="2" fillId="0" borderId="47" xfId="62" applyNumberFormat="1" applyFont="1" applyFill="1" applyBorder="1" applyAlignment="1">
      <alignment horizontal="right" vertical="center" indent="1"/>
      <protection/>
    </xf>
    <xf numFmtId="0" fontId="2" fillId="0" borderId="48" xfId="67" applyBorder="1" applyAlignment="1">
      <alignment horizontal="right" vertical="center" indent="1"/>
      <protection/>
    </xf>
    <xf numFmtId="4" fontId="2" fillId="0" borderId="40" xfId="62" applyNumberFormat="1" applyFont="1" applyFill="1" applyBorder="1" applyAlignment="1">
      <alignment horizontal="center" vertical="center"/>
      <protection/>
    </xf>
    <xf numFmtId="0" fontId="2" fillId="0" borderId="43" xfId="62" applyFont="1" applyFill="1" applyBorder="1" applyAlignment="1">
      <alignment horizontal="center"/>
      <protection/>
    </xf>
    <xf numFmtId="0" fontId="2" fillId="0" borderId="43" xfId="62" applyFont="1" applyFill="1" applyBorder="1" applyAlignment="1">
      <alignment horizontal="center" vertical="center"/>
      <protection/>
    </xf>
    <xf numFmtId="0" fontId="2" fillId="0" borderId="46" xfId="62" applyFont="1" applyFill="1" applyBorder="1" applyAlignment="1">
      <alignment horizontal="center" vertical="center"/>
      <protection/>
    </xf>
    <xf numFmtId="4" fontId="2" fillId="0" borderId="40" xfId="62" applyNumberFormat="1" applyFont="1" applyFill="1" applyBorder="1" applyAlignment="1">
      <alignment horizontal="left" vertical="center" indent="1"/>
      <protection/>
    </xf>
    <xf numFmtId="0" fontId="2" fillId="0" borderId="43" xfId="62" applyFont="1" applyFill="1" applyBorder="1" applyAlignment="1">
      <alignment horizontal="left" vertical="center" indent="1"/>
      <protection/>
    </xf>
    <xf numFmtId="10" fontId="2" fillId="0" borderId="43" xfId="72" applyNumberFormat="1" applyFont="1" applyFill="1" applyBorder="1" applyAlignment="1">
      <alignment horizontal="left" vertical="center" indent="1"/>
    </xf>
    <xf numFmtId="0" fontId="2" fillId="0" borderId="46" xfId="62" applyFont="1" applyFill="1" applyBorder="1" applyAlignment="1">
      <alignment horizontal="left" vertical="center" inden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/>
      <protection/>
    </xf>
    <xf numFmtId="10" fontId="103" fillId="0" borderId="0" xfId="72" applyNumberFormat="1" applyFont="1" applyFill="1" applyBorder="1" applyAlignment="1">
      <alignment/>
    </xf>
    <xf numFmtId="0" fontId="4" fillId="0" borderId="14" xfId="64" applyFont="1" applyBorder="1" applyAlignment="1">
      <alignment horizontal="center" vertical="center" wrapText="1"/>
      <protection/>
    </xf>
    <xf numFmtId="0" fontId="102" fillId="0" borderId="14" xfId="62" applyFont="1" applyBorder="1" applyAlignment="1">
      <alignment horizontal="center" vertical="center" wrapText="1"/>
      <protection/>
    </xf>
  </cellXfs>
  <cellStyles count="69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Исходники_Q4_2011" xfId="65"/>
    <cellStyle name="Обычный_Книга1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Текст предупреждения" xfId="75"/>
    <cellStyle name="Тысячи [0]_MM95 (3)" xfId="76"/>
    <cellStyle name="Тысячи_MM95 (3)" xfId="77"/>
    <cellStyle name="Comma" xfId="78"/>
    <cellStyle name="Comma [0]" xfId="79"/>
    <cellStyle name="Финансовый 2" xfId="80"/>
    <cellStyle name="Хороший" xfId="81"/>
    <cellStyle name="Шапка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Indexes!$K$1</c:f>
              <c:strCache>
                <c:ptCount val="1"/>
                <c:pt idx="0">
                  <c:v>Q3 2013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Indexes!$J$2:$J$14</c:f>
              <c:strCache/>
            </c:strRef>
          </c:cat>
          <c:val>
            <c:numRef>
              <c:f>Indexes!$K$2:$K$14</c:f>
              <c:numCache/>
            </c:numRef>
          </c:val>
        </c:ser>
        <c:ser>
          <c:idx val="1"/>
          <c:order val="1"/>
          <c:tx>
            <c:strRef>
              <c:f>Indexes!$L$1</c:f>
              <c:strCache>
                <c:ptCount val="1"/>
                <c:pt idx="0">
                  <c:v>2013 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Indexes!$J$2:$J$14</c:f>
              <c:strCache/>
            </c:strRef>
          </c:cat>
          <c:val>
            <c:numRef>
              <c:f>Indexes!$L$2:$L$14</c:f>
              <c:numCache/>
            </c:numRef>
          </c:val>
        </c:ser>
        <c:overlap val="-20"/>
        <c:gapWidth val="120"/>
        <c:axId val="18655011"/>
        <c:axId val="33677372"/>
      </c:barChart>
      <c:catAx>
        <c:axId val="1865501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3677372"/>
        <c:crosses val="autoZero"/>
        <c:auto val="1"/>
        <c:lblOffset val="0"/>
        <c:tickLblSkip val="1"/>
        <c:noMultiLvlLbl val="0"/>
      </c:catAx>
      <c:valAx>
        <c:axId val="33677372"/>
        <c:scaling>
          <c:orientation val="minMax"/>
          <c:max val="0.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2825"/>
          <c:w val="0.693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3975"/>
          <c:w val="0.96575"/>
          <c:h val="0.7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NAV'!$A$67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NAV'!$B$67:$E$67</c:f>
              <c:numCache/>
            </c:numRef>
          </c:val>
        </c:ser>
        <c:ser>
          <c:idx val="1"/>
          <c:order val="1"/>
          <c:tx>
            <c:strRef>
              <c:f>'Assets and NAV'!$A$68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NAV'!$B$68:$E$68</c:f>
              <c:numCache/>
            </c:numRef>
          </c:val>
        </c:ser>
        <c:ser>
          <c:idx val="2"/>
          <c:order val="2"/>
          <c:tx>
            <c:strRef>
              <c:f>'Assets and NAV'!$A$69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NAV'!$B$66:$E$66</c:f>
              <c:strCache/>
            </c:strRef>
          </c:cat>
          <c:val>
            <c:numRef>
              <c:f>'Assets and NAV'!$B$69:$E$69</c:f>
              <c:numCache/>
            </c:numRef>
          </c:val>
        </c:ser>
        <c:overlap val="100"/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"/>
          <c:y val="0.8295"/>
          <c:w val="0.66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NAV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7575"/>
          <c:w val="0.64175"/>
          <c:h val="0.5987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NAV'!$B$98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5.48%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NAV'!$A$99:$A$102</c:f>
              <c:strCache/>
            </c:strRef>
          </c:cat>
          <c:val>
            <c:numRef>
              <c:f>'Assets and NAV'!$B$99:$B$102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8575"/>
          <c:w val="1"/>
          <c:h val="0.87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NAV'!$A$7</c:f>
              <c:strCache>
                <c:ptCount val="1"/>
                <c:pt idx="0">
                  <c:v>All funds (venture excluded)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NAV'!$B$7:$E$7</c:f>
              <c:numCache/>
            </c:numRef>
          </c:val>
          <c:shape val="box"/>
        </c:ser>
        <c:ser>
          <c:idx val="1"/>
          <c:order val="1"/>
          <c:tx>
            <c:strRef>
              <c:f>'Assets and NAV'!$A$8</c:f>
              <c:strCache>
                <c:ptCount val="1"/>
                <c:pt idx="0">
                  <c:v>Venture funds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NAV'!$B$8:$E$8</c:f>
              <c:numCache/>
            </c:numRef>
          </c:val>
          <c:shape val="box"/>
        </c:ser>
        <c:gapWidth val="200"/>
        <c:gapDepth val="230"/>
        <c:shape val="box"/>
        <c:axId val="61131736"/>
        <c:axId val="13314713"/>
        <c:axId val="52723554"/>
      </c:bar3DChart>
      <c:catAx>
        <c:axId val="6113173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mln.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131736"/>
        <c:crossesAt val="1"/>
        <c:crossBetween val="between"/>
        <c:dispUnits/>
        <c:majorUnit val="20000"/>
        <c:minorUnit val="400"/>
      </c:valAx>
      <c:ser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5"/>
          <c:w val="0.972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 in Open-Ended Funds'!$B$2</c:f>
              <c:strCache>
                <c:ptCount val="1"/>
                <c:pt idx="0">
                  <c:v>Net monthly inflow/ outflow for the period (lhs)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Inflow in Open-Ended Funds'!$A$3:$A$15</c:f>
              <c:strCache/>
            </c:strRef>
          </c:cat>
          <c:val>
            <c:numRef>
              <c:f>'Net Inflow in Open-Ended Funds'!$B$3:$B$15</c:f>
              <c:numCache/>
            </c:numRef>
          </c:val>
        </c:ser>
        <c:axId val="4749939"/>
        <c:axId val="42749452"/>
      </c:barChart>
      <c:lineChart>
        <c:grouping val="standard"/>
        <c:varyColors val="0"/>
        <c:ser>
          <c:idx val="0"/>
          <c:order val="1"/>
          <c:tx>
            <c:strRef>
              <c:f>'Net Inflow in Open-Ended Funds'!$C$2</c:f>
              <c:strCache>
                <c:ptCount val="1"/>
                <c:pt idx="0">
                  <c:v>Number of funds on which data for the period are available* (rhs)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'Net Inflow in Open-Ended Funds'!$A$3:$A$15</c:f>
              <c:strCache/>
            </c:strRef>
          </c:cat>
          <c:val>
            <c:numRef>
              <c:f>'Net Inflow in Open-Ended Funds'!$C$3:$C$15</c:f>
              <c:numCache/>
            </c:numRef>
          </c:val>
          <c:smooth val="0"/>
        </c:ser>
        <c:axId val="49200749"/>
        <c:axId val="40153558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auto val="0"/>
        <c:lblOffset val="0"/>
        <c:tickLblSkip val="1"/>
        <c:noMultiLvlLbl val="0"/>
      </c:catAx>
      <c:valAx>
        <c:axId val="42749452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6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At val="1"/>
        <c:crossBetween val="between"/>
        <c:dispUnits/>
        <c:majorUnit val="2000"/>
      </c:valAx>
      <c:catAx>
        <c:axId val="49200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0153558"/>
        <c:crosses val="autoZero"/>
        <c:auto val="0"/>
        <c:lblOffset val="100"/>
        <c:tickLblSkip val="1"/>
        <c:noMultiLvlLbl val="0"/>
      </c:catAx>
      <c:valAx>
        <c:axId val="40153558"/>
        <c:scaling>
          <c:orientation val="minMax"/>
          <c:max val="42"/>
          <c:min val="3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915"/>
          <c:w val="0.786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 in Open-Ended Funds'!$A$17:$F$17</c:f>
              <c:strCache>
                <c:ptCount val="1"/>
                <c:pt idx="0">
                  <c:v>Net inflow/outflow of capital during the year (quarterly), UAH thsd. 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'Net Inflow in Open-Ended Funds'!$A$18:$A$22</c:f>
              <c:strCache/>
            </c:strRef>
          </c:cat>
          <c:val>
            <c:numRef>
              <c:f>'Net Inflow in Open-Ended Funds'!$B$18:$B$22</c:f>
              <c:numCache/>
            </c:numRef>
          </c:val>
        </c:ser>
        <c:gapWidth val="130"/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At val="0"/>
        <c:auto val="0"/>
        <c:lblOffset val="0"/>
        <c:tickLblSkip val="1"/>
        <c:noMultiLvlLbl val="0"/>
      </c:catAx>
      <c:valAx>
        <c:axId val="31212736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8"/>
              <c:y val="0.1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7703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47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4179739"/>
        <c:axId val="37617652"/>
      </c:bar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7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3014549"/>
        <c:axId val="27130942"/>
      </c:bar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 val="autoZero"/>
        <c:auto val="0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'AMC and CII'!$A$2:$A$25</c:f>
              <c:strCache/>
            </c:strRef>
          </c:cat>
          <c:val>
            <c:numRef>
              <c:f>'AMC and CII'!$B$2:$B$25</c:f>
              <c:numCache/>
            </c:numRef>
          </c:val>
        </c:ser>
        <c:gapWidth val="80"/>
        <c:axId val="34660893"/>
        <c:axId val="43512582"/>
      </c:barChart>
      <c:lineChart>
        <c:grouping val="standard"/>
        <c:varyColors val="0"/>
        <c:ser>
          <c:idx val="0"/>
          <c:order val="1"/>
          <c:tx>
            <c:strRef>
              <c:f>'AMC and CII'!$C$1</c:f>
              <c:strCache>
                <c:ptCount val="1"/>
                <c:pt idx="0">
                  <c:v>Number of CII per one AMC 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'AMC and CII'!$A$2:$A$25</c:f>
              <c:strCache/>
            </c:strRef>
          </c:cat>
          <c:val>
            <c:numRef>
              <c:f>'AMC and CII'!$C$2:$C$25</c:f>
              <c:numCache/>
            </c:numRef>
          </c:val>
          <c:smooth val="0"/>
        </c:ser>
        <c:axId val="56068919"/>
        <c:axId val="34858224"/>
      </c:lineChart>
      <c:catAx>
        <c:axId val="34660893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auto val="0"/>
        <c:lblOffset val="0"/>
        <c:tickLblSkip val="1"/>
        <c:noMultiLvlLbl val="0"/>
      </c:catAx>
      <c:valAx>
        <c:axId val="435125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0893"/>
        <c:crossesAt val="1"/>
        <c:crossBetween val="between"/>
        <c:dispUnits/>
      </c:valAx>
      <c:catAx>
        <c:axId val="56068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8224"/>
        <c:crosses val="autoZero"/>
        <c:auto val="0"/>
        <c:lblOffset val="100"/>
        <c:tickLblSkip val="1"/>
        <c:noMultiLvlLbl val="0"/>
      </c:catAx>
      <c:valAx>
        <c:axId val="34858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068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25"/>
          <c:y val="0.92775"/>
          <c:w val="0.506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575"/>
          <c:h val="0.85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'Investor Categories'!$B$2:$B$3</c:f>
              <c:strCache>
                <c:ptCount val="1"/>
                <c:pt idx="0">
                  <c:v>Legal entities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Categories'!$B$4:$B$6,'Investor Categories'!$B$8)</c:f>
              <c:numCache/>
            </c:numRef>
          </c:val>
        </c:ser>
        <c:ser>
          <c:idx val="1"/>
          <c:order val="1"/>
          <c:tx>
            <c:strRef>
              <c:f>'Investor Categories'!$C$2:$C$3</c:f>
              <c:strCache>
                <c:ptCount val="1"/>
                <c:pt idx="0">
                  <c:v>Legal entities non-residents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Categories'!$C$4:$C$6,'Investor Categories'!$C$8)</c:f>
              <c:numCache/>
            </c:numRef>
          </c:val>
        </c:ser>
        <c:ser>
          <c:idx val="2"/>
          <c:order val="2"/>
          <c:tx>
            <c:strRef>
              <c:f>'Investor Categories'!$D$2:$D$3</c:f>
              <c:strCache>
                <c:ptCount val="1"/>
                <c:pt idx="0">
                  <c:v>Natural persons 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Categories'!$D$4:$D$6,'Investor Categories'!$D$8)</c:f>
              <c:numCache/>
            </c:numRef>
          </c:val>
        </c:ser>
        <c:ser>
          <c:idx val="3"/>
          <c:order val="3"/>
          <c:tx>
            <c:strRef>
              <c:f>'Investor Categories'!$E$2:$E$3</c:f>
              <c:strCache>
                <c:ptCount val="1"/>
                <c:pt idx="0">
                  <c:v>Natural persons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('Investor Categories'!$A$4:$A$6,'Investor Categories'!$A$8)</c:f>
              <c:strCache/>
            </c:strRef>
          </c:cat>
          <c:val>
            <c:numRef>
              <c:f>('Investor Categories'!$E$4:$E$6,'Investor Categories'!$E$8)</c:f>
              <c:numCache/>
            </c:numRef>
          </c:val>
        </c:ser>
        <c:overlap val="100"/>
        <c:axId val="42851887"/>
        <c:axId val="50122664"/>
      </c:bar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5"/>
          <c:y val="0.8925"/>
          <c:w val="0.81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Interval CII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7275"/>
          <c:w val="0.49325"/>
          <c:h val="0.547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74.53%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Types'!$E$2:$E$9</c:f>
              <c:strCache/>
            </c:strRef>
          </c:cat>
          <c:val>
            <c:numRef>
              <c:f>'Asset Structure_Fund Types'!$F$2:$F$9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Closed-end CII (venture excluded) 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2675"/>
          <c:w val="0.5297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51.26%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Types'!$H$2:$H$11</c:f>
              <c:strCache/>
            </c:strRef>
          </c:cat>
          <c:val>
            <c:numRef>
              <c:f>'Asset Structure_Fund Types'!$I$2:$I$11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Open-ended CII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307"/>
          <c:w val="0.4925"/>
          <c:h val="0.544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47.69%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Types'!$B$2:$B$9</c:f>
              <c:strCache/>
            </c:strRef>
          </c:cat>
          <c:val>
            <c:numRef>
              <c:f>'Asset Structure_Fund Types'!$C$2:$C$9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All CII (venture excluded)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32575"/>
          <c:w val="0.54075"/>
          <c:h val="0.539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51.58%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Types'!$K$2:$K$11</c:f>
              <c:strCache/>
            </c:strRef>
          </c:cat>
          <c:val>
            <c:numRef>
              <c:f>'Asset Structure_Fund Types'!$L$2:$L$11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Venture CII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"/>
          <c:y val="0.3045"/>
          <c:w val="0.55225"/>
          <c:h val="0.56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31.16%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Types'!$B$69:$B$80</c:f>
              <c:strCache/>
            </c:strRef>
          </c:cat>
          <c:val>
            <c:numRef>
              <c:f>'Asset Structure_Fund Types'!$C$69:$C$80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48450793"/>
        <c:axId val="33403954"/>
      </c:bar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32200131"/>
        <c:axId val="21365724"/>
      </c:bar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58073789"/>
        <c:axId val="52902054"/>
      </c:bar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 val="autoZero"/>
        <c:auto val="0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45"/>
          <c:w val="0.71525"/>
          <c:h val="0.5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'Fund Dynamics'!$M$13:$P$13</c:f>
              <c:strCache/>
            </c:strRef>
          </c:cat>
          <c:val>
            <c:numRef>
              <c:f>'Fund Dynamics'!$M$14:$P$14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5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1"/>
          <c:h val="0.91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'Rates of Return'!$G$1</c:f>
              <c:strCache>
                <c:ptCount val="1"/>
                <c:pt idx="0">
                  <c:v>Q3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Return'!$F$2:$F$12</c:f>
              <c:strCache/>
            </c:strRef>
          </c:cat>
          <c:val>
            <c:numRef>
              <c:f>'Rates of Return'!$G$2:$G$12</c:f>
              <c:numCache/>
            </c:numRef>
          </c:val>
        </c:ser>
        <c:ser>
          <c:idx val="0"/>
          <c:order val="1"/>
          <c:tx>
            <c:strRef>
              <c:f>'Rates of Return'!$H$1</c:f>
              <c:strCache>
                <c:ptCount val="1"/>
                <c:pt idx="0">
                  <c:v>2013 YTD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Return'!$F$2:$F$12</c:f>
              <c:strCache/>
            </c:strRef>
          </c:cat>
          <c:val>
            <c:numRef>
              <c:f>'Rates of Return'!$H$2:$H$12</c:f>
              <c:numCache/>
            </c:numRef>
          </c:val>
        </c:ser>
        <c:overlap val="-20"/>
        <c:gapWidth val="120"/>
        <c:axId val="45109521"/>
        <c:axId val="3332506"/>
      </c:barChart>
      <c:catAx>
        <c:axId val="451095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506"/>
        <c:crosses val="autoZero"/>
        <c:auto val="1"/>
        <c:lblOffset val="0"/>
        <c:tickLblSkip val="1"/>
        <c:noMultiLvlLbl val="0"/>
      </c:catAx>
      <c:valAx>
        <c:axId val="3332506"/>
        <c:scaling>
          <c:orientation val="minMax"/>
          <c:max val="0.18"/>
          <c:min val="-0.2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521"/>
        <c:crossesAt val="1"/>
        <c:crossBetween val="between"/>
        <c:dispUnits/>
        <c:majorUnit val="0.06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125"/>
          <c:y val="0.938"/>
          <c:w val="0.373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'Rates of Return'!$B$1</c:f>
              <c:strCache>
                <c:ptCount val="1"/>
                <c:pt idx="0">
                  <c:v>Q3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Return'!$F$15:$F$17</c:f>
              <c:strCache/>
            </c:strRef>
          </c:cat>
          <c:val>
            <c:numRef>
              <c:f>'Rates of Return'!$G$15:$G$17</c:f>
              <c:numCache/>
            </c:numRef>
          </c:val>
        </c:ser>
        <c:ser>
          <c:idx val="1"/>
          <c:order val="1"/>
          <c:tx>
            <c:strRef>
              <c:f>'Rates of Return'!$C$1</c:f>
              <c:strCache>
                <c:ptCount val="1"/>
                <c:pt idx="0">
                  <c:v>2013 YTD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Return'!$F$15:$F$17</c:f>
              <c:strCache/>
            </c:strRef>
          </c:cat>
          <c:val>
            <c:numRef>
              <c:f>'Rates of Return'!$H$15:$H$17</c:f>
              <c:numCache/>
            </c:numRef>
          </c:val>
        </c:ser>
        <c:overlap val="-20"/>
        <c:gapWidth val="120"/>
        <c:axId val="29992555"/>
        <c:axId val="1497540"/>
      </c:barChart>
      <c:catAx>
        <c:axId val="299925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540"/>
        <c:crosses val="autoZero"/>
        <c:auto val="1"/>
        <c:lblOffset val="0"/>
        <c:tickLblSkip val="1"/>
        <c:noMultiLvlLbl val="0"/>
      </c:catAx>
      <c:valAx>
        <c:axId val="1497540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2555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"/>
          <c:y val="0.861"/>
          <c:w val="0.397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19025"/>
          <c:y val="0.1695"/>
          <c:w val="0.65"/>
          <c:h val="0.5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('Fund Dynamics'!$C$17,'Fund Dynamics'!$E$17,'Fund Dynamics'!$G$17)</c:f>
              <c:strCache/>
            </c:strRef>
          </c:cat>
          <c:val>
            <c:numRef>
              <c:f>('Fund Dynamics'!$C$22,'Fund Dynamics'!$E$22,'Fund Dynamics'!$G$22)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value of assets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825"/>
          <c:y val="0.1615"/>
          <c:w val="0.26075"/>
          <c:h val="0.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Breakdown'!$H$20:$H$25</c:f>
              <c:strCache/>
            </c:strRef>
          </c:cat>
          <c:val>
            <c:numRef>
              <c:f>'Regional Breakdown'!$I$20:$I$25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"/>
          <c:y val="0.15275"/>
          <c:w val="0.267"/>
          <c:h val="0.62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Breakdown'!$E$20:$E$25</c:f>
              <c:strCache/>
            </c:strRef>
          </c:cat>
          <c:val>
            <c:numRef>
              <c:f>'Regional Breakdown'!$F$20:$F$25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3525"/>
          <c:w val="0.97075"/>
          <c:h val="0.9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NAV'!$A$4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NAV'!$B$4:$E$4</c:f>
              <c:numCache/>
            </c:numRef>
          </c:val>
          <c:shape val="box"/>
        </c:ser>
        <c:ser>
          <c:idx val="1"/>
          <c:order val="1"/>
          <c:tx>
            <c:strRef>
              <c:f>'Assets and NAV'!$A$5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NAV'!$B$5:$E$5</c:f>
              <c:numCache/>
            </c:numRef>
          </c:val>
          <c:shape val="box"/>
        </c:ser>
        <c:ser>
          <c:idx val="2"/>
          <c:order val="2"/>
          <c:tx>
            <c:strRef>
              <c:f>'Assets and NAV'!$A$6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NAV'!$B$3:$E$3</c:f>
              <c:strCache/>
            </c:strRef>
          </c:cat>
          <c:val>
            <c:numRef>
              <c:f>'Assets and NAV'!$B$6:$E$6</c:f>
              <c:numCache/>
            </c:numRef>
          </c:val>
          <c:shape val="box"/>
        </c:ser>
        <c:gapWidth val="200"/>
        <c:gapDepth val="230"/>
        <c:shape val="box"/>
        <c:axId val="45288561"/>
        <c:axId val="4943866"/>
        <c:axId val="44494795"/>
      </c:bar3DChart>
      <c:catAx>
        <c:axId val="4528856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mln.</a:t>
                </a:r>
              </a:p>
            </c:rich>
          </c:tx>
          <c:layout>
            <c:manualLayout>
              <c:xMode val="factor"/>
              <c:yMode val="factor"/>
              <c:x val="0.066"/>
              <c:y val="-0.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At val="1"/>
        <c:crossBetween val="between"/>
        <c:dispUnits/>
        <c:majorUnit val="1000"/>
        <c:minorUnit val="400"/>
      </c:valAx>
      <c:serAx>
        <c:axId val="444947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43866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05"/>
          <c:w val="0.95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NAV'!$A$13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NAV'!$B$13:$E$13</c:f>
              <c:numCache/>
            </c:numRef>
          </c:val>
        </c:ser>
        <c:ser>
          <c:idx val="1"/>
          <c:order val="1"/>
          <c:tx>
            <c:strRef>
              <c:f>'Assets and NAV'!$A$14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NAV'!$B$14:$E$14</c:f>
              <c:numCache/>
            </c:numRef>
          </c:val>
        </c:ser>
        <c:ser>
          <c:idx val="2"/>
          <c:order val="2"/>
          <c:tx>
            <c:strRef>
              <c:f>'Assets and NAV'!$A$15</c:f>
              <c:strCache>
                <c:ptCount val="1"/>
                <c:pt idx="0">
                  <c:v>Closed-end (venture excluded)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NAV'!$B$12:$E$12</c:f>
              <c:strCache/>
            </c:strRef>
          </c:cat>
          <c:val>
            <c:numRef>
              <c:f>'Assets and NAV'!$B$15:$E$15</c:f>
              <c:numCache/>
            </c:numRef>
          </c:val>
        </c:ser>
        <c:overlap val="100"/>
        <c:gapWidth val="160"/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25"/>
          <c:y val="0.87025"/>
          <c:w val="0.6107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Assets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2925"/>
          <c:w val="0.671"/>
          <c:h val="0.7002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NAV'!$B$43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5.35%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NAV'!$A$44:$A$47</c:f>
              <c:strCache/>
            </c:strRef>
          </c:cat>
          <c:val>
            <c:numRef>
              <c:f>'Assets and NAV'!$B$44:$B$47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0</xdr:rowOff>
    </xdr:from>
    <xdr:to>
      <xdr:col>13</xdr:col>
      <xdr:colOff>381000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81037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0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1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2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3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4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6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7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9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1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2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3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4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5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6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8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9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0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1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3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4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5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7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8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9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0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1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2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3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4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5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7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8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9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0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2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3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4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5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6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7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28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5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6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7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8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9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0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1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2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3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44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5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6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7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8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0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1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2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3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54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5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6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0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1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2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3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4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5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6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7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8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19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0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1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2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3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4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5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6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7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8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29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0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1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2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3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4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5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6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7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8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39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0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1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2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3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4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5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6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7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8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49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0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1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2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3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4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5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6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7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8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59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6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67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4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5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6" name="Picture 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7" name="Picture 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8" name="Picture 6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79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0" name="Picture 6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2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4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5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6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7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8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89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4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5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6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7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8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699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0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1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2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3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4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5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6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7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8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09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0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1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2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3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4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5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6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7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8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19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0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1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2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3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4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5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6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7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8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29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0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1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2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3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4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5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6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737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7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0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1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2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83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4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5" name="Picture 8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6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7" name="Picture 8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8" name="Picture 8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39" name="Picture 8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0" name="Picture 8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1" name="Picture 8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2" name="Picture 8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3" name="Picture 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4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5" name="Picture 8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6" name="Picture 8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7" name="Picture 8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8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49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0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1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2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3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4" name="Picture 8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5" name="Picture 8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6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7" name="Picture 8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8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59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0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1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2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4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5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6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7" name="Picture 8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8" name="Picture 8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69" name="Picture 8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0" name="Picture 8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1" name="Picture 8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2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3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4" name="Picture 8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5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6" name="Picture 8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7" name="Picture 8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8" name="Picture 8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79" name="Picture 8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0" name="Picture 8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1" name="Picture 8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2" name="Picture 8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3" name="Picture 8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4" name="Picture 8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5" name="Picture 8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6" name="Picture 8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7" name="Picture 8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8" name="Picture 8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89" name="Picture 8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0" name="Picture 8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1" name="Picture 8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2" name="Picture 8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3" name="Picture 8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4" name="Picture 8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5" name="Picture 8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6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7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8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899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0" name="Picture 9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1" name="Picture 9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2" name="Picture 9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3" name="Picture 9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4" name="Picture 9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5" name="Picture 9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6" name="Picture 9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7" name="Picture 9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8" name="Picture 9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09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0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1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2" name="Picture 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3" name="Picture 9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4" name="Picture 9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5" name="Picture 9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6" name="Picture 9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7" name="Picture 9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8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19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0" name="Picture 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1" name="Picture 9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2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3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4" name="Picture 9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5" name="Picture 9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6" name="Picture 9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7" name="Pictur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8" name="Picture 9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29" name="Picture 9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0" name="Picture 9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1" name="Picture 9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2" name="Picture 9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3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4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5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6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7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8" name="Picture 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39" name="Picture 9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0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1" name="Picture 9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2" name="Picture 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3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4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5" name="Picture 9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6" name="Picture 9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7" name="Picture 9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8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49" name="Picture 9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0" name="Picture 9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1" name="Picture 9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2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3" name="Picture 9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4" name="Picture 9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5" name="Picture 9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6" name="Picture 9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7" name="Picture 9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8" name="Pictur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59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60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961" name="Picture 9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8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2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3" name="Picture 9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4" name="Pictur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5" name="Picture 9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6" name="Picture 9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7" name="Picture 9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8" name="Picture 9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69" name="Picture 9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0" name="Picture 9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1" name="Picture 9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2" name="Picture 9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3" name="Picture 9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4" name="Picture 9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5" name="Picture 9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6" name="Picture 9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7" name="Picture 9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8" name="Picture 9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79" name="Picture 9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0" name="Picture 9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1" name="Picture 9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2" name="Picture 9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3" name="Picture 9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4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5" name="Pictur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" name="Picture 9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7" name="Pictur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8" name="Picture 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9" name="Picture 9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0" name="Picture 9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1" name="Picture 9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2" name="Picture 9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3" name="Picture 9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4" name="Picture 9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5" name="Picture 9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6" name="Picture 9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7" name="Picture 9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8" name="Picture 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99" name="Picture 1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0" name="Picture 1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1" name="Picture 1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2" name="Picture 1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3" name="Picture 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4" name="Picture 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5" name="Picture 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6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7" name="Picture 1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8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09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0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1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2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3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4" name="Picture 10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5" name="Picture 1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6" name="Picture 1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7" name="Picture 1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8" name="Picture 10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19" name="Picture 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0" name="Picture 10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1" name="Picture 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2" name="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2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7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3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1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2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4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7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49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0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1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2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6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7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8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59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6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7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8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6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0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1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2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5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6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7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8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79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0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1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2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5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6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7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8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0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1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2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4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5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6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7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8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099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0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1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2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3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4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5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6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7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8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09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0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1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2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4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5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8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1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0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1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3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4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6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7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29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0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2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5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6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8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39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1" name="Picture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2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4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6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7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49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0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2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5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6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8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59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1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2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4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5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7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69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0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1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2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3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4" name="Picture 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5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6" name="Picture 1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7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8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79" name="Picture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0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1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2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3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4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5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6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7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8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89" name="Picture 1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0" name="Picture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1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2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4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5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6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7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8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199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0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1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2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3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4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5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6" name="Picture 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7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8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09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0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1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2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3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4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6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217" name="Picture 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1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1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2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3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4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5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6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7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8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28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2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3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4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5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6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7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8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89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0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1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2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3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4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5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6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7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8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299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0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1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2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3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4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5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6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7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8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09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0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1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2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3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4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5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6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7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8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19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0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1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2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3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4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5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6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7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8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29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0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1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2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3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4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5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6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7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8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39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0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1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2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3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4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345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4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7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8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9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0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1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2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3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4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5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6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7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8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59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0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1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2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3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4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5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66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6" name="Picture 6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7" name="Picture 6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8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69" name="Picture 6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0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1" name="Picture 6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2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3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4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5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6" name="Picture 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7" name="Picture 6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8" name="Picture 6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79" name="Picture 6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0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1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2" name="Picture 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3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4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5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6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7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8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89" name="Picture 6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0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1" name="Picture 6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2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3" name="Picture 6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4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5" name="Picture 6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6" name="Picture 6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7" name="Picture 6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8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699" name="Picture 6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0" name="Picture 6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1" name="Picture 6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2" name="Picture 6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3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4" name="Picture 6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5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6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7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8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09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0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1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2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3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4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5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6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7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8" name="Picture 6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19" name="Picture 6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0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1" name="Picture 6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2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3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4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5" name="Picture 7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6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7" name="Picture 7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8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29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0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1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2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3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4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5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6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7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8" name="Picture 7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39" name="Picture 7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0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1" name="Picture 7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2" name="Picture 7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3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4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5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6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7" name="Picture 7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8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49" name="Picture 7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0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1" name="Picture 7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2" name="Picture 7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3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4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5" name="Picture 7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6" name="Picture 7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7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8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59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0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1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2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3" name="Picture 7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4" name="Picture 7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5" name="Picture 7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6" name="Picture 7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7" name="Picture 7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8" name="Picture 7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69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0" name="Picture 7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1" name="Picture 7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2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3" name="Picture 7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4" name="Picture 7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5" name="Picture 7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6" name="Picture 7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7" name="Picture 7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8" name="Picture 7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79" name="Picture 7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0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1" name="Picture 7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2" name="Picture 7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3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4" name="Picture 7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5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6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7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8" name="Picture 7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89" name="Picture 7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0" name="Picture 7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1" name="Picture 7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2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793" name="Picture 7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79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0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1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2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3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4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85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8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59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0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1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2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3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4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5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6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6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7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8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3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4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5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6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7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8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899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0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1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2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3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4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5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6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7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8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09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0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1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2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3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4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5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6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7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8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19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20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21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6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7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8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9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0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1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2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3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4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5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6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7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8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9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0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1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2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3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4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5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6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7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8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9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0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1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2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3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4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5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6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7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1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1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2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3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4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5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6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7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8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09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0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1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1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2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3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4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5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6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7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8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19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220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1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2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3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4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5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6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7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8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29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30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0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1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2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3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4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5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236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28575</xdr:rowOff>
    </xdr:from>
    <xdr:to>
      <xdr:col>16</xdr:col>
      <xdr:colOff>19050</xdr:colOff>
      <xdr:row>15</xdr:row>
      <xdr:rowOff>9525</xdr:rowOff>
    </xdr:to>
    <xdr:graphicFrame>
      <xdr:nvGraphicFramePr>
        <xdr:cNvPr id="1" name="Диаграмма 1"/>
        <xdr:cNvGraphicFramePr/>
      </xdr:nvGraphicFramePr>
      <xdr:xfrm>
        <a:off x="8105775" y="28575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15</xdr:row>
      <xdr:rowOff>9525</xdr:rowOff>
    </xdr:from>
    <xdr:to>
      <xdr:col>14</xdr:col>
      <xdr:colOff>9525</xdr:colOff>
      <xdr:row>24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571875"/>
        <a:ext cx="49815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572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1790700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6198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839325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8295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1171575</xdr:colOff>
      <xdr:row>40</xdr:row>
      <xdr:rowOff>123825</xdr:rowOff>
    </xdr:from>
    <xdr:to>
      <xdr:col>6</xdr:col>
      <xdr:colOff>142875</xdr:colOff>
      <xdr:row>52</xdr:row>
      <xdr:rowOff>200025</xdr:rowOff>
    </xdr:to>
    <xdr:graphicFrame>
      <xdr:nvGraphicFramePr>
        <xdr:cNvPr id="3" name="Диаграмма 16"/>
        <xdr:cNvGraphicFramePr/>
      </xdr:nvGraphicFramePr>
      <xdr:xfrm>
        <a:off x="3286125" y="7800975"/>
        <a:ext cx="46863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8295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95</xdr:row>
      <xdr:rowOff>38100</xdr:rowOff>
    </xdr:from>
    <xdr:to>
      <xdr:col>6</xdr:col>
      <xdr:colOff>171450</xdr:colOff>
      <xdr:row>110</xdr:row>
      <xdr:rowOff>9525</xdr:rowOff>
    </xdr:to>
    <xdr:graphicFrame>
      <xdr:nvGraphicFramePr>
        <xdr:cNvPr id="5" name="Диаграмма 21"/>
        <xdr:cNvGraphicFramePr/>
      </xdr:nvGraphicFramePr>
      <xdr:xfrm>
        <a:off x="3295650" y="18640425"/>
        <a:ext cx="4705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990600</xdr:colOff>
      <xdr:row>26</xdr:row>
      <xdr:rowOff>47625</xdr:rowOff>
    </xdr:from>
    <xdr:to>
      <xdr:col>13</xdr:col>
      <xdr:colOff>1314450</xdr:colOff>
      <xdr:row>49</xdr:row>
      <xdr:rowOff>28575</xdr:rowOff>
    </xdr:to>
    <xdr:graphicFrame>
      <xdr:nvGraphicFramePr>
        <xdr:cNvPr id="6" name="Chart 613"/>
        <xdr:cNvGraphicFramePr/>
      </xdr:nvGraphicFramePr>
      <xdr:xfrm>
        <a:off x="9810750" y="5457825"/>
        <a:ext cx="86677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6343650" y="28575"/>
        <a:ext cx="8991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6334125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4020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71512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8124825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3134975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32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70560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66675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34175"/>
        <a:ext cx="77533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800850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3512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9</xdr:col>
      <xdr:colOff>276225</xdr:colOff>
      <xdr:row>12</xdr:row>
      <xdr:rowOff>95250</xdr:rowOff>
    </xdr:to>
    <xdr:graphicFrame>
      <xdr:nvGraphicFramePr>
        <xdr:cNvPr id="7" name="Диаграмма 7"/>
        <xdr:cNvGraphicFramePr/>
      </xdr:nvGraphicFramePr>
      <xdr:xfrm>
        <a:off x="5238750" y="0"/>
        <a:ext cx="560070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123825</xdr:colOff>
      <xdr:row>12</xdr:row>
      <xdr:rowOff>85725</xdr:rowOff>
    </xdr:from>
    <xdr:to>
      <xdr:col>9</xdr:col>
      <xdr:colOff>0</xdr:colOff>
      <xdr:row>19</xdr:row>
      <xdr:rowOff>47625</xdr:rowOff>
    </xdr:to>
    <xdr:graphicFrame>
      <xdr:nvGraphicFramePr>
        <xdr:cNvPr id="8" name="Диаграмма 1380"/>
        <xdr:cNvGraphicFramePr/>
      </xdr:nvGraphicFramePr>
      <xdr:xfrm>
        <a:off x="5229225" y="3305175"/>
        <a:ext cx="53340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16" customWidth="1"/>
    <col min="2" max="3" width="12.8515625" style="16" hidden="1" customWidth="1" outlineLevel="1"/>
    <col min="4" max="4" width="12.8515625" style="16" customWidth="1" collapsed="1"/>
    <col min="5" max="5" width="12.57421875" style="16" customWidth="1"/>
    <col min="6" max="6" width="12.8515625" style="16" customWidth="1"/>
    <col min="7" max="7" width="13.421875" style="16" customWidth="1" outlineLevel="1"/>
    <col min="8" max="8" width="12.421875" style="16" customWidth="1"/>
    <col min="9" max="9" width="3.8515625" style="16" customWidth="1"/>
    <col min="10" max="10" width="32.28125" style="16" customWidth="1"/>
    <col min="11" max="12" width="19.28125" style="16" customWidth="1"/>
    <col min="13" max="18" width="9.28125" style="16" customWidth="1"/>
    <col min="19" max="16384" width="9.140625" style="16" customWidth="1"/>
  </cols>
  <sheetData>
    <row r="1" spans="1:12" ht="45" customHeight="1" thickBot="1">
      <c r="A1" s="48" t="s">
        <v>21</v>
      </c>
      <c r="B1" s="37">
        <v>41182</v>
      </c>
      <c r="C1" s="37" t="s">
        <v>4</v>
      </c>
      <c r="D1" s="37">
        <v>41455</v>
      </c>
      <c r="E1" s="37">
        <v>41547</v>
      </c>
      <c r="F1" s="46" t="s">
        <v>6</v>
      </c>
      <c r="G1" s="46" t="s">
        <v>5</v>
      </c>
      <c r="H1" s="46" t="s">
        <v>102</v>
      </c>
      <c r="J1" s="48" t="s">
        <v>21</v>
      </c>
      <c r="K1" s="46" t="s">
        <v>6</v>
      </c>
      <c r="L1" s="46" t="s">
        <v>102</v>
      </c>
    </row>
    <row r="2" spans="1:12" s="19" customFormat="1" ht="18.75" customHeight="1">
      <c r="A2" s="246" t="s">
        <v>8</v>
      </c>
      <c r="B2" s="247">
        <v>1458.26</v>
      </c>
      <c r="C2" s="248">
        <v>1526.98</v>
      </c>
      <c r="D2" s="249">
        <v>1275.44</v>
      </c>
      <c r="E2" s="249">
        <v>1422.49</v>
      </c>
      <c r="F2" s="250">
        <f aca="true" t="shared" si="0" ref="F2:F14">E2/D2-1</f>
        <v>0.11529354575675832</v>
      </c>
      <c r="G2" s="250">
        <f aca="true" t="shared" si="1" ref="G2:G14">E2/B2-1</f>
        <v>-0.02452923347002589</v>
      </c>
      <c r="H2" s="251">
        <f aca="true" t="shared" si="2" ref="H2:H14">E2/C2-1</f>
        <v>-0.0684291870227508</v>
      </c>
      <c r="I2" s="16"/>
      <c r="J2" s="201" t="s">
        <v>12</v>
      </c>
      <c r="K2" s="50">
        <v>-0.036251533346245646</v>
      </c>
      <c r="L2" s="49">
        <v>-0.09169734400194707</v>
      </c>
    </row>
    <row r="3" spans="1:12" s="19" customFormat="1" ht="18.75" customHeight="1">
      <c r="A3" s="252" t="s">
        <v>16</v>
      </c>
      <c r="B3" s="253">
        <v>3354.82</v>
      </c>
      <c r="C3" s="253">
        <v>3620.25</v>
      </c>
      <c r="D3" s="253">
        <v>3738.91</v>
      </c>
      <c r="E3" s="253">
        <v>4143.44</v>
      </c>
      <c r="F3" s="254">
        <f t="shared" si="0"/>
        <v>0.10819463426506659</v>
      </c>
      <c r="G3" s="254">
        <f t="shared" si="1"/>
        <v>0.23507073404832424</v>
      </c>
      <c r="H3" s="255">
        <f t="shared" si="2"/>
        <v>0.14451764380912913</v>
      </c>
      <c r="I3" s="16"/>
      <c r="J3" s="199" t="s">
        <v>14</v>
      </c>
      <c r="K3" s="50">
        <v>-0.021431786443846912</v>
      </c>
      <c r="L3" s="49">
        <v>-0.1079994950345059</v>
      </c>
    </row>
    <row r="4" spans="1:12" ht="18.75" customHeight="1">
      <c r="A4" s="256" t="s">
        <v>10</v>
      </c>
      <c r="B4" s="253">
        <v>1475.7</v>
      </c>
      <c r="C4" s="253">
        <v>1474.72</v>
      </c>
      <c r="D4" s="253">
        <v>1330.46</v>
      </c>
      <c r="E4" s="253">
        <v>1462.82</v>
      </c>
      <c r="F4" s="254">
        <f>E4/D4-1</f>
        <v>0.09948438885798883</v>
      </c>
      <c r="G4" s="254">
        <f t="shared" si="1"/>
        <v>-0.008728061259063558</v>
      </c>
      <c r="H4" s="255">
        <f t="shared" si="2"/>
        <v>-0.008069328414885613</v>
      </c>
      <c r="J4" s="203" t="s">
        <v>18</v>
      </c>
      <c r="K4" s="50">
        <v>0.014760288673069777</v>
      </c>
      <c r="L4" s="49">
        <v>0.16938795542780194</v>
      </c>
    </row>
    <row r="5" spans="1:12" ht="18.75" customHeight="1">
      <c r="A5" s="256" t="s">
        <v>11</v>
      </c>
      <c r="B5" s="253">
        <v>20840.38</v>
      </c>
      <c r="C5" s="253">
        <v>22666.59</v>
      </c>
      <c r="D5" s="253">
        <v>20803.29</v>
      </c>
      <c r="E5" s="253">
        <v>22859.86</v>
      </c>
      <c r="F5" s="254">
        <f>E5/D5-1</f>
        <v>0.09885792103076008</v>
      </c>
      <c r="G5" s="254">
        <f t="shared" si="1"/>
        <v>0.09690226377829969</v>
      </c>
      <c r="H5" s="255">
        <f t="shared" si="2"/>
        <v>0.008526646487186706</v>
      </c>
      <c r="J5" s="198" t="s">
        <v>15</v>
      </c>
      <c r="K5" s="50">
        <v>0.039699330863152804</v>
      </c>
      <c r="L5" s="49">
        <v>0.0906019370942237</v>
      </c>
    </row>
    <row r="6" spans="1:12" ht="18.75" customHeight="1">
      <c r="A6" s="252" t="s">
        <v>9</v>
      </c>
      <c r="B6" s="253">
        <v>2086.17</v>
      </c>
      <c r="C6" s="253">
        <v>2233.25</v>
      </c>
      <c r="D6" s="253">
        <v>1979.21</v>
      </c>
      <c r="E6" s="253">
        <v>2174.67</v>
      </c>
      <c r="F6" s="254">
        <f>E6/D6-1</f>
        <v>0.09875657459289311</v>
      </c>
      <c r="G6" s="254">
        <f t="shared" si="1"/>
        <v>0.04242223788090138</v>
      </c>
      <c r="H6" s="255">
        <f t="shared" si="2"/>
        <v>-0.026230829508563702</v>
      </c>
      <c r="J6" s="198" t="s">
        <v>19</v>
      </c>
      <c r="K6" s="50">
        <v>0.04685982518614429</v>
      </c>
      <c r="L6" s="49">
        <v>0.19902597634106511</v>
      </c>
    </row>
    <row r="7" spans="1:12" ht="18.75" customHeight="1">
      <c r="A7" s="257" t="s">
        <v>17</v>
      </c>
      <c r="B7" s="253">
        <v>7216.15</v>
      </c>
      <c r="C7" s="258">
        <v>7612.39</v>
      </c>
      <c r="D7" s="258">
        <v>7959.22</v>
      </c>
      <c r="E7" s="258">
        <v>8594.4</v>
      </c>
      <c r="F7" s="254">
        <f t="shared" si="0"/>
        <v>0.07980430243164527</v>
      </c>
      <c r="G7" s="254">
        <f t="shared" si="1"/>
        <v>0.190995198270546</v>
      </c>
      <c r="H7" s="255">
        <f t="shared" si="2"/>
        <v>0.1290015356543739</v>
      </c>
      <c r="J7" s="202" t="s">
        <v>20</v>
      </c>
      <c r="K7" s="204">
        <v>0.056917583269237015</v>
      </c>
      <c r="L7" s="49">
        <v>0.3906252705580855</v>
      </c>
    </row>
    <row r="8" spans="1:12" ht="18.75" customHeight="1">
      <c r="A8" s="257" t="s">
        <v>13</v>
      </c>
      <c r="B8" s="253">
        <v>2371.42</v>
      </c>
      <c r="C8" s="253">
        <v>2582.98</v>
      </c>
      <c r="D8" s="253">
        <v>2245.64</v>
      </c>
      <c r="E8" s="253">
        <v>2391.53</v>
      </c>
      <c r="F8" s="254">
        <f t="shared" si="0"/>
        <v>0.0649658894569034</v>
      </c>
      <c r="G8" s="254">
        <f t="shared" si="1"/>
        <v>0.008480151133076541</v>
      </c>
      <c r="H8" s="255">
        <f t="shared" si="2"/>
        <v>-0.07411981509729071</v>
      </c>
      <c r="J8" s="202" t="s">
        <v>13</v>
      </c>
      <c r="K8" s="50">
        <v>0.0649658894569034</v>
      </c>
      <c r="L8" s="49">
        <v>-0.07411981509729071</v>
      </c>
    </row>
    <row r="9" spans="1:12" ht="18.75" customHeight="1">
      <c r="A9" s="257" t="s">
        <v>20</v>
      </c>
      <c r="B9" s="253">
        <v>8870.16</v>
      </c>
      <c r="C9" s="253">
        <v>10395.18</v>
      </c>
      <c r="D9" s="253">
        <v>13677.32</v>
      </c>
      <c r="E9" s="253">
        <v>14455.8</v>
      </c>
      <c r="F9" s="254">
        <f t="shared" si="0"/>
        <v>0.056917583269237015</v>
      </c>
      <c r="G9" s="254">
        <f t="shared" si="1"/>
        <v>0.6297113017127087</v>
      </c>
      <c r="H9" s="255">
        <f t="shared" si="2"/>
        <v>0.3906252705580855</v>
      </c>
      <c r="J9" s="152" t="s">
        <v>17</v>
      </c>
      <c r="K9" s="50">
        <v>0.07980430243164527</v>
      </c>
      <c r="L9" s="49">
        <v>0.1290015356543739</v>
      </c>
    </row>
    <row r="10" spans="1:12" ht="18.75" customHeight="1">
      <c r="A10" s="256" t="s">
        <v>19</v>
      </c>
      <c r="B10" s="259">
        <v>1440.67</v>
      </c>
      <c r="C10" s="253">
        <v>1402.43</v>
      </c>
      <c r="D10" s="253">
        <v>1606.28</v>
      </c>
      <c r="E10" s="253">
        <v>1681.55</v>
      </c>
      <c r="F10" s="254">
        <f t="shared" si="0"/>
        <v>0.04685982518614429</v>
      </c>
      <c r="G10" s="254">
        <f t="shared" si="1"/>
        <v>0.1671999833410842</v>
      </c>
      <c r="H10" s="255">
        <f t="shared" si="2"/>
        <v>0.19902597634106511</v>
      </c>
      <c r="J10" s="199" t="s">
        <v>9</v>
      </c>
      <c r="K10" s="50">
        <v>0.09875657459289311</v>
      </c>
      <c r="L10" s="49">
        <v>-0.026230829508563702</v>
      </c>
    </row>
    <row r="11" spans="1:12" ht="18.75" customHeight="1">
      <c r="A11" s="256" t="s">
        <v>15</v>
      </c>
      <c r="B11" s="253">
        <v>5742.07</v>
      </c>
      <c r="C11" s="253">
        <v>5925.37</v>
      </c>
      <c r="D11" s="253">
        <v>6215.47</v>
      </c>
      <c r="E11" s="253">
        <v>6462.22</v>
      </c>
      <c r="F11" s="254">
        <f t="shared" si="0"/>
        <v>0.039699330863152804</v>
      </c>
      <c r="G11" s="254">
        <f t="shared" si="1"/>
        <v>0.12541644389566842</v>
      </c>
      <c r="H11" s="255">
        <f t="shared" si="2"/>
        <v>0.0906019370942237</v>
      </c>
      <c r="J11" s="200" t="s">
        <v>11</v>
      </c>
      <c r="K11" s="50">
        <v>0.09885792103076008</v>
      </c>
      <c r="L11" s="49">
        <v>0.008526646487186706</v>
      </c>
    </row>
    <row r="12" spans="1:12" ht="18.75" customHeight="1">
      <c r="A12" s="256" t="s">
        <v>18</v>
      </c>
      <c r="B12" s="253">
        <v>13437.13</v>
      </c>
      <c r="C12" s="253">
        <v>12938.11</v>
      </c>
      <c r="D12" s="253">
        <v>14909.6</v>
      </c>
      <c r="E12" s="253">
        <v>15129.67</v>
      </c>
      <c r="F12" s="254">
        <f t="shared" si="0"/>
        <v>0.014760288673069777</v>
      </c>
      <c r="G12" s="254">
        <f t="shared" si="1"/>
        <v>0.12595993340839895</v>
      </c>
      <c r="H12" s="255">
        <f t="shared" si="2"/>
        <v>0.16938795542780194</v>
      </c>
      <c r="J12" s="200" t="s">
        <v>10</v>
      </c>
      <c r="K12" s="50">
        <v>0.09948438885798883</v>
      </c>
      <c r="L12" s="49">
        <v>-0.008069328414885613</v>
      </c>
    </row>
    <row r="13" spans="1:12" ht="18.75" customHeight="1">
      <c r="A13" s="252" t="s">
        <v>14</v>
      </c>
      <c r="B13" s="253">
        <v>1007.86</v>
      </c>
      <c r="C13" s="253">
        <v>950.56</v>
      </c>
      <c r="D13" s="253">
        <v>866.47</v>
      </c>
      <c r="E13" s="253">
        <v>847.9</v>
      </c>
      <c r="F13" s="254">
        <f t="shared" si="0"/>
        <v>-0.021431786443846912</v>
      </c>
      <c r="G13" s="254">
        <f t="shared" si="1"/>
        <v>-0.15871251959597565</v>
      </c>
      <c r="H13" s="255">
        <f t="shared" si="2"/>
        <v>-0.1079994950345059</v>
      </c>
      <c r="J13" s="199" t="s">
        <v>16</v>
      </c>
      <c r="K13" s="50">
        <v>0.10819463426506659</v>
      </c>
      <c r="L13" s="49">
        <v>0.14451764380912913</v>
      </c>
    </row>
    <row r="14" spans="1:12" ht="18.75" customHeight="1" thickBot="1">
      <c r="A14" s="260" t="s">
        <v>12</v>
      </c>
      <c r="B14" s="261">
        <v>369.47</v>
      </c>
      <c r="C14" s="261">
        <v>328.69</v>
      </c>
      <c r="D14" s="261">
        <v>309.78</v>
      </c>
      <c r="E14" s="261">
        <v>298.55</v>
      </c>
      <c r="F14" s="262">
        <f t="shared" si="0"/>
        <v>-0.036251533346245646</v>
      </c>
      <c r="G14" s="262">
        <f t="shared" si="1"/>
        <v>-0.19195063198635887</v>
      </c>
      <c r="H14" s="263">
        <f t="shared" si="2"/>
        <v>-0.09169734400194707</v>
      </c>
      <c r="J14" s="153" t="s">
        <v>8</v>
      </c>
      <c r="K14" s="52">
        <v>0.11529354575675832</v>
      </c>
      <c r="L14" s="51">
        <v>-0.0684291870227508</v>
      </c>
    </row>
    <row r="15" spans="1:11" ht="12.75">
      <c r="A15" s="171" t="s">
        <v>7</v>
      </c>
      <c r="C15" s="47"/>
      <c r="D15" s="47"/>
      <c r="E15" s="47"/>
      <c r="F15" s="47"/>
      <c r="G15" s="47"/>
      <c r="H15" s="47"/>
      <c r="J15" s="47"/>
      <c r="K15" s="47"/>
    </row>
    <row r="16" spans="1:6" ht="12.75">
      <c r="A16" s="53" t="s">
        <v>2</v>
      </c>
      <c r="F16" s="205"/>
    </row>
    <row r="17" ht="12.75">
      <c r="F17" s="199"/>
    </row>
    <row r="18" ht="12.75">
      <c r="F18" s="205"/>
    </row>
    <row r="19" ht="12.75">
      <c r="F19" s="205"/>
    </row>
    <row r="20" ht="12.75">
      <c r="F20" s="202"/>
    </row>
    <row r="21" ht="12.75">
      <c r="F21" s="202"/>
    </row>
    <row r="22" ht="12.75">
      <c r="F22" s="199"/>
    </row>
    <row r="23" ht="12.75">
      <c r="F23" s="205"/>
    </row>
    <row r="24" ht="12.75">
      <c r="F24" s="199"/>
    </row>
    <row r="25" ht="12.75">
      <c r="F25" s="202"/>
    </row>
    <row r="26" ht="12.75">
      <c r="F26" s="205"/>
    </row>
    <row r="27" ht="12.75">
      <c r="F27" s="205"/>
    </row>
    <row r="28" ht="12.75">
      <c r="F28" s="202"/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6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2" customWidth="1"/>
    <col min="16" max="17" width="11.8515625" style="12" customWidth="1"/>
    <col min="18" max="28" width="9.140625" style="12" customWidth="1"/>
    <col min="29" max="29" width="16.8515625" style="12" customWidth="1"/>
    <col min="30" max="16384" width="9.140625" style="12" customWidth="1"/>
  </cols>
  <sheetData>
    <row r="1" spans="1:14" ht="47.25" customHeight="1" thickBot="1">
      <c r="A1" s="317" t="s">
        <v>143</v>
      </c>
      <c r="B1" s="48" t="s">
        <v>52</v>
      </c>
      <c r="C1" s="48" t="s">
        <v>144</v>
      </c>
      <c r="D1" s="130" t="s">
        <v>89</v>
      </c>
      <c r="E1" s="105"/>
      <c r="F1" s="317" t="s">
        <v>143</v>
      </c>
      <c r="G1" s="48" t="s">
        <v>52</v>
      </c>
      <c r="H1" s="48" t="s">
        <v>144</v>
      </c>
      <c r="I1" s="44"/>
      <c r="J1" s="12"/>
      <c r="K1" s="12"/>
      <c r="L1" s="12"/>
      <c r="M1" s="12"/>
      <c r="N1" s="12"/>
    </row>
    <row r="2" spans="1:14" ht="18.75" customHeight="1" outlineLevel="1">
      <c r="A2" s="94" t="s">
        <v>90</v>
      </c>
      <c r="B2" s="121">
        <v>0.08239128748760582</v>
      </c>
      <c r="C2" s="121">
        <v>-0.18525019343289484</v>
      </c>
      <c r="D2" s="121">
        <v>-0.22611059634984243</v>
      </c>
      <c r="E2" s="106"/>
      <c r="F2" s="94" t="s">
        <v>91</v>
      </c>
      <c r="G2" s="121">
        <v>-0.036251533346245646</v>
      </c>
      <c r="H2" s="121">
        <v>-0.09169734400194718</v>
      </c>
      <c r="I2" s="44"/>
      <c r="J2" s="12"/>
      <c r="K2" s="12"/>
      <c r="L2" s="12"/>
      <c r="M2" s="12"/>
      <c r="N2" s="12"/>
    </row>
    <row r="3" spans="1:14" ht="18.75" customHeight="1" outlineLevel="1">
      <c r="A3" s="95" t="s">
        <v>100</v>
      </c>
      <c r="B3" s="122">
        <v>0.058728816901127745</v>
      </c>
      <c r="C3" s="122">
        <v>0.07954324798749068</v>
      </c>
      <c r="D3" s="122">
        <v>0.13546123826666623</v>
      </c>
      <c r="E3" s="106"/>
      <c r="F3" s="95" t="s">
        <v>92</v>
      </c>
      <c r="G3" s="132">
        <v>-0.021431786443846912</v>
      </c>
      <c r="H3" s="132">
        <v>-0.10799949503450601</v>
      </c>
      <c r="I3" s="44"/>
      <c r="J3" s="12"/>
      <c r="K3" s="12"/>
      <c r="L3" s="12"/>
      <c r="M3" s="12"/>
      <c r="N3" s="12"/>
    </row>
    <row r="4" spans="1:14" ht="18.75" customHeight="1" outlineLevel="1">
      <c r="A4" s="95" t="s">
        <v>99</v>
      </c>
      <c r="B4" s="122">
        <v>0.04780949394807932</v>
      </c>
      <c r="C4" s="122">
        <v>0.1546857585636654</v>
      </c>
      <c r="D4" s="122">
        <v>0.21987214696088997</v>
      </c>
      <c r="E4" s="106"/>
      <c r="F4" s="95" t="s">
        <v>96</v>
      </c>
      <c r="G4" s="122">
        <v>-0.007992999999999917</v>
      </c>
      <c r="H4" s="122">
        <v>-0.006009979991014047</v>
      </c>
      <c r="I4" s="62"/>
      <c r="J4" s="12"/>
      <c r="K4" s="13"/>
      <c r="L4" s="12"/>
      <c r="M4" s="12"/>
      <c r="N4" s="12"/>
    </row>
    <row r="5" spans="1:14" ht="18.75" customHeight="1" outlineLevel="1">
      <c r="A5" s="95" t="s">
        <v>98</v>
      </c>
      <c r="B5" s="122">
        <v>0.01943949698527292</v>
      </c>
      <c r="C5" s="122">
        <v>0.06711059011555554</v>
      </c>
      <c r="D5" s="122">
        <v>0.08988431437315758</v>
      </c>
      <c r="E5" s="106"/>
      <c r="F5" s="95" t="s">
        <v>97</v>
      </c>
      <c r="G5" s="122">
        <v>-0.0064623012692058834</v>
      </c>
      <c r="H5" s="122">
        <v>-0.004466383893926729</v>
      </c>
      <c r="I5" s="62"/>
      <c r="J5" s="12"/>
      <c r="K5" s="13"/>
      <c r="L5" s="12"/>
      <c r="M5" s="12"/>
      <c r="N5" s="12"/>
    </row>
    <row r="6" spans="1:14" ht="18.75" customHeight="1" outlineLevel="1">
      <c r="A6" s="95" t="s">
        <v>95</v>
      </c>
      <c r="B6" s="122">
        <v>0.015810198591423064</v>
      </c>
      <c r="C6" s="122">
        <v>0.06504201290500466</v>
      </c>
      <c r="D6" s="122">
        <v>0.043731975948497315</v>
      </c>
      <c r="E6" s="106"/>
      <c r="F6" s="95" t="s">
        <v>94</v>
      </c>
      <c r="G6" s="187">
        <v>0.0015887807178071665</v>
      </c>
      <c r="H6" s="187">
        <v>-0.01763831025459095</v>
      </c>
      <c r="I6" s="44"/>
      <c r="J6" s="12"/>
      <c r="K6" s="12"/>
      <c r="L6" s="12"/>
      <c r="M6" s="12"/>
      <c r="N6" s="12"/>
    </row>
    <row r="7" spans="1:14" ht="18.75" customHeight="1" outlineLevel="1">
      <c r="A7" s="95" t="s">
        <v>93</v>
      </c>
      <c r="B7" s="122">
        <v>0.010179010690864623</v>
      </c>
      <c r="C7" s="122">
        <v>0.0025336394510959703</v>
      </c>
      <c r="D7" s="122">
        <v>0.061301193044800195</v>
      </c>
      <c r="E7" s="106"/>
      <c r="F7" s="95" t="s">
        <v>93</v>
      </c>
      <c r="G7" s="122">
        <v>0.010179010690864623</v>
      </c>
      <c r="H7" s="122">
        <v>0.0025336394510959703</v>
      </c>
      <c r="I7" s="44"/>
      <c r="J7" s="12"/>
      <c r="K7" s="12"/>
      <c r="L7" s="12"/>
      <c r="M7" s="12"/>
      <c r="N7" s="12"/>
    </row>
    <row r="8" spans="1:14" ht="18.75" customHeight="1" outlineLevel="1">
      <c r="A8" s="95" t="s">
        <v>94</v>
      </c>
      <c r="B8" s="187">
        <v>0.0015887807178071665</v>
      </c>
      <c r="C8" s="187">
        <v>-0.01763831025459095</v>
      </c>
      <c r="D8" s="187">
        <v>-0.06215777148447588</v>
      </c>
      <c r="E8" s="106"/>
      <c r="F8" s="95" t="s">
        <v>95</v>
      </c>
      <c r="G8" s="122">
        <v>0.015810198591423064</v>
      </c>
      <c r="H8" s="122">
        <v>0.06504201290500466</v>
      </c>
      <c r="I8" s="44"/>
      <c r="J8" s="12"/>
      <c r="K8" s="12"/>
      <c r="L8" s="12"/>
      <c r="M8" s="12"/>
      <c r="N8" s="12"/>
    </row>
    <row r="9" spans="1:14" ht="18.75" customHeight="1" outlineLevel="1">
      <c r="A9" s="95" t="s">
        <v>97</v>
      </c>
      <c r="B9" s="122">
        <v>-0.0064623012692058834</v>
      </c>
      <c r="C9" s="122">
        <v>-0.004466383893926729</v>
      </c>
      <c r="D9" s="122">
        <v>0.004988790064592408</v>
      </c>
      <c r="E9" s="106"/>
      <c r="F9" s="95" t="s">
        <v>98</v>
      </c>
      <c r="G9" s="122">
        <v>0.01943949698527292</v>
      </c>
      <c r="H9" s="122">
        <v>0.06711059011555554</v>
      </c>
      <c r="I9" s="44"/>
      <c r="J9" s="12"/>
      <c r="K9" s="12"/>
      <c r="L9" s="12"/>
      <c r="M9" s="12"/>
      <c r="N9" s="12"/>
    </row>
    <row r="10" spans="1:14" ht="18.75" customHeight="1" outlineLevel="1">
      <c r="A10" s="95" t="s">
        <v>96</v>
      </c>
      <c r="B10" s="122">
        <v>-0.007992999999999917</v>
      </c>
      <c r="C10" s="122">
        <v>-0.006009979991014047</v>
      </c>
      <c r="D10" s="122">
        <v>-0.005017977951044861</v>
      </c>
      <c r="E10" s="106"/>
      <c r="F10" s="95" t="s">
        <v>99</v>
      </c>
      <c r="G10" s="122">
        <v>0.04780949394807932</v>
      </c>
      <c r="H10" s="122">
        <v>0.1546857585636654</v>
      </c>
      <c r="I10" s="44"/>
      <c r="J10" s="12"/>
      <c r="K10" s="44"/>
      <c r="N10" s="12"/>
    </row>
    <row r="11" spans="1:14" ht="18.75" customHeight="1" outlineLevel="1">
      <c r="A11" s="95" t="s">
        <v>92</v>
      </c>
      <c r="B11" s="132">
        <v>-0.021431786443846912</v>
      </c>
      <c r="C11" s="132">
        <v>-0.10799949503450601</v>
      </c>
      <c r="D11" s="132">
        <v>-0.15871251959597577</v>
      </c>
      <c r="E11" s="106"/>
      <c r="F11" s="95" t="s">
        <v>100</v>
      </c>
      <c r="G11" s="122">
        <v>0.058728816901127745</v>
      </c>
      <c r="H11" s="122">
        <v>0.07954324798749068</v>
      </c>
      <c r="I11" s="44"/>
      <c r="J11" s="12"/>
      <c r="K11" s="12"/>
      <c r="L11" s="12"/>
      <c r="M11" s="12"/>
      <c r="N11" s="12"/>
    </row>
    <row r="12" spans="1:14" ht="18.75" customHeight="1" outlineLevel="1" thickBot="1">
      <c r="A12" s="96" t="s">
        <v>91</v>
      </c>
      <c r="B12" s="131">
        <v>-0.036251533346245646</v>
      </c>
      <c r="C12" s="131">
        <v>-0.09169734400194718</v>
      </c>
      <c r="D12" s="131">
        <v>-0.19195063198635898</v>
      </c>
      <c r="E12" s="106"/>
      <c r="F12" s="96" t="s">
        <v>90</v>
      </c>
      <c r="G12" s="131">
        <v>0.08239128748760582</v>
      </c>
      <c r="H12" s="131">
        <v>-0.18525019343289484</v>
      </c>
      <c r="I12" s="44"/>
      <c r="J12" s="12"/>
      <c r="K12" s="13"/>
      <c r="L12" s="12"/>
      <c r="M12" s="12"/>
      <c r="N12" s="12"/>
    </row>
    <row r="13" spans="1:11" ht="13.5" outlineLevel="1" thickBot="1">
      <c r="A13" s="64" t="s">
        <v>145</v>
      </c>
      <c r="B13" s="63"/>
      <c r="C13" s="63"/>
      <c r="D13" s="63"/>
      <c r="E13" s="63"/>
      <c r="F13" s="44"/>
      <c r="G13" s="44"/>
      <c r="H13" s="44"/>
      <c r="I13" s="44"/>
      <c r="J13" s="12"/>
      <c r="K13" s="44"/>
    </row>
    <row r="14" spans="6:11" ht="15.75" thickBot="1">
      <c r="F14" s="317" t="s">
        <v>143</v>
      </c>
      <c r="G14" s="48" t="s">
        <v>52</v>
      </c>
      <c r="H14" s="48" t="s">
        <v>144</v>
      </c>
      <c r="I14" s="44"/>
      <c r="J14" s="12"/>
      <c r="K14" s="44"/>
    </row>
    <row r="15" spans="1:14" ht="18.75" customHeight="1" outlineLevel="1">
      <c r="A15" s="94" t="s">
        <v>32</v>
      </c>
      <c r="B15" s="121">
        <v>0.054077587474300276</v>
      </c>
      <c r="C15" s="121">
        <v>0.05972765908524891</v>
      </c>
      <c r="D15" s="121">
        <v>-0.03488835874341256</v>
      </c>
      <c r="F15" s="94" t="s">
        <v>35</v>
      </c>
      <c r="G15" s="197">
        <v>0.0027206642558307913</v>
      </c>
      <c r="H15" s="197">
        <v>-0.012493954582919464</v>
      </c>
      <c r="I15" s="44"/>
      <c r="J15" s="44"/>
      <c r="N15" s="12"/>
    </row>
    <row r="16" spans="1:14" ht="18.75" customHeight="1" outlineLevel="1">
      <c r="A16" s="95" t="s">
        <v>146</v>
      </c>
      <c r="B16" s="122">
        <v>0.018853984985935567</v>
      </c>
      <c r="C16" s="122">
        <v>-0.014166949644568771</v>
      </c>
      <c r="D16" s="122">
        <v>-0.07003903777346288</v>
      </c>
      <c r="F16" s="95" t="s">
        <v>146</v>
      </c>
      <c r="G16" s="187">
        <v>0.018853984985935567</v>
      </c>
      <c r="H16" s="187">
        <v>-0.014166949644568771</v>
      </c>
      <c r="I16" s="44"/>
      <c r="J16" s="44"/>
      <c r="N16" s="12"/>
    </row>
    <row r="17" spans="1:14" ht="18.75" customHeight="1" outlineLevel="1">
      <c r="A17" s="95" t="s">
        <v>35</v>
      </c>
      <c r="B17" s="122">
        <v>0.0027206642558307913</v>
      </c>
      <c r="C17" s="122">
        <v>-0.012493954582919464</v>
      </c>
      <c r="D17" s="122">
        <v>-0.04222327294658501</v>
      </c>
      <c r="F17" s="95" t="s">
        <v>32</v>
      </c>
      <c r="G17" s="122">
        <v>0.054077587474300276</v>
      </c>
      <c r="H17" s="122">
        <v>0.05972765908524891</v>
      </c>
      <c r="I17" s="44"/>
      <c r="J17" s="44"/>
      <c r="N17" s="12"/>
    </row>
    <row r="18" spans="1:14" ht="18.75" customHeight="1" outlineLevel="1">
      <c r="A18" s="95" t="s">
        <v>33</v>
      </c>
      <c r="B18" s="195" t="s">
        <v>101</v>
      </c>
      <c r="C18" s="195" t="s">
        <v>101</v>
      </c>
      <c r="D18" s="195" t="s">
        <v>101</v>
      </c>
      <c r="F18" s="95" t="s">
        <v>33</v>
      </c>
      <c r="G18" s="195" t="s">
        <v>101</v>
      </c>
      <c r="H18" s="195" t="s">
        <v>101</v>
      </c>
      <c r="I18" s="44"/>
      <c r="J18" s="44"/>
      <c r="N18" s="12"/>
    </row>
    <row r="19" spans="1:14" ht="18.75" customHeight="1" outlineLevel="1" thickBot="1">
      <c r="A19" s="96" t="s">
        <v>34</v>
      </c>
      <c r="B19" s="186" t="s">
        <v>101</v>
      </c>
      <c r="C19" s="186" t="s">
        <v>101</v>
      </c>
      <c r="D19" s="186" t="s">
        <v>101</v>
      </c>
      <c r="F19" s="96" t="s">
        <v>34</v>
      </c>
      <c r="G19" s="186" t="s">
        <v>101</v>
      </c>
      <c r="H19" s="186" t="s">
        <v>101</v>
      </c>
      <c r="I19" s="44"/>
      <c r="J19" s="44"/>
      <c r="N19" s="12"/>
    </row>
    <row r="20" spans="6:11" ht="12.75">
      <c r="F20" s="12"/>
      <c r="G20" s="12"/>
      <c r="H20" s="12"/>
      <c r="I20" s="44"/>
      <c r="J20" s="44"/>
      <c r="K20" s="44"/>
    </row>
    <row r="21" spans="1:9" ht="12.75">
      <c r="A21" s="227"/>
      <c r="F21" s="12"/>
      <c r="G21" s="12"/>
      <c r="H21" s="12"/>
      <c r="I21" s="61"/>
    </row>
    <row r="22" spans="1:8" ht="12.75">
      <c r="A22" s="228"/>
      <c r="F22" s="12"/>
      <c r="G22" s="12"/>
      <c r="H22" s="12"/>
    </row>
    <row r="23" ht="12.75">
      <c r="A23" s="229"/>
    </row>
    <row r="24" ht="12.75">
      <c r="A24" s="228"/>
    </row>
    <row r="25" ht="12.75">
      <c r="A25" s="228"/>
    </row>
    <row r="26" ht="12.75">
      <c r="A26" s="4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B55" sqref="B55"/>
    </sheetView>
  </sheetViews>
  <sheetFormatPr defaultColWidth="9.140625" defaultRowHeight="12.75" outlineLevelRow="1"/>
  <cols>
    <col min="1" max="1" width="15.8515625" style="6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36"/>
      <c r="B1" s="36" t="s">
        <v>22</v>
      </c>
      <c r="C1" s="36" t="s">
        <v>23</v>
      </c>
      <c r="D1" s="105"/>
    </row>
    <row r="2" spans="1:5" ht="12.75" hidden="1" outlineLevel="1">
      <c r="A2" s="35">
        <v>39447</v>
      </c>
      <c r="B2" s="1">
        <v>334</v>
      </c>
      <c r="C2" s="3">
        <v>2.5</v>
      </c>
      <c r="D2" s="3"/>
      <c r="E2" s="66"/>
    </row>
    <row r="3" spans="1:5" ht="12.75" hidden="1" outlineLevel="1">
      <c r="A3" s="35">
        <v>39538</v>
      </c>
      <c r="B3" s="1">
        <v>356</v>
      </c>
      <c r="C3" s="3">
        <v>2.8</v>
      </c>
      <c r="D3" s="3"/>
      <c r="E3" s="66"/>
    </row>
    <row r="4" spans="1:5" ht="12.75" hidden="1" outlineLevel="1">
      <c r="A4" s="35">
        <v>39629</v>
      </c>
      <c r="B4" s="1">
        <v>394</v>
      </c>
      <c r="C4" s="3">
        <v>2.8</v>
      </c>
      <c r="D4" s="3"/>
      <c r="E4" s="66"/>
    </row>
    <row r="5" spans="1:5" ht="12.75" collapsed="1">
      <c r="A5" s="35">
        <v>39721</v>
      </c>
      <c r="B5" s="1">
        <v>404</v>
      </c>
      <c r="C5" s="4">
        <v>2.87</v>
      </c>
      <c r="D5" s="4"/>
      <c r="E5" s="66"/>
    </row>
    <row r="6" spans="1:5" ht="12.75" hidden="1" outlineLevel="1">
      <c r="A6" s="35">
        <v>39813</v>
      </c>
      <c r="B6" s="1">
        <v>409</v>
      </c>
      <c r="C6" s="4">
        <v>3.04</v>
      </c>
      <c r="D6" s="4"/>
      <c r="E6" s="66"/>
    </row>
    <row r="7" spans="1:5" ht="12.75" hidden="1" outlineLevel="1">
      <c r="A7" s="35">
        <v>39903</v>
      </c>
      <c r="B7" s="1">
        <v>409</v>
      </c>
      <c r="C7" s="4">
        <v>3.09</v>
      </c>
      <c r="D7" s="4"/>
      <c r="E7" s="66"/>
    </row>
    <row r="8" spans="1:5" ht="12.75" hidden="1" outlineLevel="1">
      <c r="A8" s="35">
        <v>39994</v>
      </c>
      <c r="B8" s="1">
        <v>397</v>
      </c>
      <c r="C8" s="4">
        <v>3.17</v>
      </c>
      <c r="D8" s="4"/>
      <c r="E8" s="66"/>
    </row>
    <row r="9" spans="1:5" ht="12.75" collapsed="1">
      <c r="A9" s="35">
        <v>40086</v>
      </c>
      <c r="B9" s="1">
        <v>391</v>
      </c>
      <c r="C9" s="4">
        <v>3.2</v>
      </c>
      <c r="D9" s="4"/>
      <c r="E9" s="66"/>
    </row>
    <row r="10" spans="1:5" ht="12.75" hidden="1" outlineLevel="1">
      <c r="A10" s="35">
        <v>40178</v>
      </c>
      <c r="B10" s="1">
        <v>380</v>
      </c>
      <c r="C10" s="4">
        <v>3.16</v>
      </c>
      <c r="D10" s="4"/>
      <c r="E10" s="66"/>
    </row>
    <row r="11" spans="1:5" ht="12.75" hidden="1" outlineLevel="1">
      <c r="A11" s="35">
        <v>40268</v>
      </c>
      <c r="B11" s="1">
        <v>366</v>
      </c>
      <c r="C11" s="4">
        <v>3.29</v>
      </c>
      <c r="D11" s="4"/>
      <c r="E11" s="66"/>
    </row>
    <row r="12" spans="1:5" ht="12.75" hidden="1" outlineLevel="1">
      <c r="A12" s="35">
        <v>40359</v>
      </c>
      <c r="B12" s="41">
        <v>357</v>
      </c>
      <c r="C12" s="42">
        <v>3.48</v>
      </c>
      <c r="D12" s="42"/>
      <c r="E12" s="66"/>
    </row>
    <row r="13" spans="1:6" ht="12.75" collapsed="1">
      <c r="A13" s="35">
        <v>40451</v>
      </c>
      <c r="B13" s="1">
        <v>348</v>
      </c>
      <c r="C13" s="42">
        <v>3.64</v>
      </c>
      <c r="D13" s="42"/>
      <c r="E13" s="66"/>
      <c r="F13" s="66">
        <f>C13*B13</f>
        <v>1266.72</v>
      </c>
    </row>
    <row r="14" spans="1:7" ht="12.75" hidden="1" outlineLevel="1">
      <c r="A14" s="35">
        <v>40543</v>
      </c>
      <c r="B14" s="1">
        <v>339</v>
      </c>
      <c r="C14" s="4">
        <v>3.62</v>
      </c>
      <c r="D14" s="4"/>
      <c r="E14" s="66"/>
      <c r="F14" s="66"/>
      <c r="G14" s="66"/>
    </row>
    <row r="15" spans="1:7" ht="12.75" hidden="1" outlineLevel="1">
      <c r="A15" s="35">
        <v>40633</v>
      </c>
      <c r="B15" s="1">
        <v>344</v>
      </c>
      <c r="C15" s="4">
        <f>1328/B15</f>
        <v>3.86046511627907</v>
      </c>
      <c r="D15" s="4"/>
      <c r="E15" s="66"/>
      <c r="G15" s="66"/>
    </row>
    <row r="16" spans="1:7" ht="12.75" hidden="1" outlineLevel="1">
      <c r="A16" s="35">
        <v>40724</v>
      </c>
      <c r="B16" s="1">
        <v>347</v>
      </c>
      <c r="C16" s="4">
        <f>1375/B16</f>
        <v>3.962536023054755</v>
      </c>
      <c r="D16" s="4"/>
      <c r="E16" s="66"/>
      <c r="G16" s="66"/>
    </row>
    <row r="17" spans="1:7" ht="12.75" collapsed="1">
      <c r="A17" s="35">
        <v>40816</v>
      </c>
      <c r="B17" s="66">
        <v>345</v>
      </c>
      <c r="C17" s="73">
        <f>1415/B17</f>
        <v>4.101449275362318</v>
      </c>
      <c r="D17" s="73"/>
      <c r="E17" s="66"/>
      <c r="G17" s="66"/>
    </row>
    <row r="18" spans="1:7" ht="12.75" hidden="1" outlineLevel="1">
      <c r="A18" s="35">
        <v>40908</v>
      </c>
      <c r="B18" s="66">
        <v>341</v>
      </c>
      <c r="C18" s="4">
        <f>1451/B18</f>
        <v>4.255131964809384</v>
      </c>
      <c r="D18" s="4"/>
      <c r="E18" s="66"/>
      <c r="G18" s="66"/>
    </row>
    <row r="19" spans="1:4" ht="12.75" hidden="1" outlineLevel="1">
      <c r="A19" s="35">
        <v>40999</v>
      </c>
      <c r="B19" s="66">
        <v>344</v>
      </c>
      <c r="C19" s="4">
        <f>1464/B19</f>
        <v>4.255813953488372</v>
      </c>
      <c r="D19" s="71"/>
    </row>
    <row r="20" spans="1:4" ht="12.75" hidden="1" outlineLevel="1">
      <c r="A20" s="35">
        <v>41090</v>
      </c>
      <c r="B20" s="66">
        <v>340</v>
      </c>
      <c r="C20" s="4">
        <f>1497/B20</f>
        <v>4.402941176470589</v>
      </c>
      <c r="D20" s="71"/>
    </row>
    <row r="21" spans="1:4" ht="12.75" collapsed="1">
      <c r="A21" s="35">
        <v>41182</v>
      </c>
      <c r="B21" s="66">
        <v>344</v>
      </c>
      <c r="C21" s="4">
        <f>1518/B21</f>
        <v>4.412790697674419</v>
      </c>
      <c r="D21" s="71"/>
    </row>
    <row r="22" spans="1:4" ht="12.75" outlineLevel="1">
      <c r="A22" s="35">
        <v>41274</v>
      </c>
      <c r="B22" s="66">
        <v>353</v>
      </c>
      <c r="C22" s="154">
        <f>1544/B22</f>
        <v>4.373937677053824</v>
      </c>
      <c r="D22" s="71"/>
    </row>
    <row r="23" spans="1:4" ht="12.75" outlineLevel="1">
      <c r="A23" s="35">
        <v>41364</v>
      </c>
      <c r="B23" s="1">
        <v>348</v>
      </c>
      <c r="C23" s="154">
        <f>1570/B23</f>
        <v>4.511494252873563</v>
      </c>
      <c r="D23" s="71"/>
    </row>
    <row r="24" spans="1:4" ht="12.75" outlineLevel="1">
      <c r="A24" s="35">
        <v>41455</v>
      </c>
      <c r="B24" s="1">
        <v>345</v>
      </c>
      <c r="C24" s="4">
        <f>1580/B24</f>
        <v>4.579710144927536</v>
      </c>
      <c r="D24" s="71"/>
    </row>
    <row r="25" spans="1:3" ht="12.75">
      <c r="A25" s="35">
        <v>41547</v>
      </c>
      <c r="B25" s="1">
        <v>347</v>
      </c>
      <c r="C25" s="154">
        <f>1593/B25</f>
        <v>4.590778097982709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0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8.140625" style="5" customWidth="1"/>
    <col min="2" max="2" width="11.7109375" style="5" customWidth="1"/>
    <col min="3" max="10" width="11.421875" style="5" customWidth="1"/>
    <col min="11" max="11" width="9.140625" style="5" customWidth="1"/>
    <col min="12" max="12" width="10.140625" style="5" bestFit="1" customWidth="1"/>
    <col min="13" max="13" width="8.7109375" style="5" bestFit="1" customWidth="1"/>
    <col min="14" max="14" width="12.140625" style="5" bestFit="1" customWidth="1"/>
    <col min="15" max="15" width="24.8515625" style="5" bestFit="1" customWidth="1"/>
    <col min="16" max="16" width="9.57421875" style="5" bestFit="1" customWidth="1"/>
    <col min="17" max="16384" width="9.140625" style="5" customWidth="1"/>
  </cols>
  <sheetData>
    <row r="1" spans="1:10" ht="23.25" customHeight="1" outlineLevel="1" thickBot="1">
      <c r="A1" s="264" t="s">
        <v>103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7.25" customHeight="1" outlineLevel="1">
      <c r="A2" s="230"/>
      <c r="B2" s="232" t="s">
        <v>24</v>
      </c>
      <c r="C2" s="232" t="s">
        <v>25</v>
      </c>
      <c r="D2" s="232"/>
      <c r="E2" s="232"/>
      <c r="F2" s="232"/>
      <c r="G2" s="232"/>
      <c r="H2" s="232" t="s">
        <v>26</v>
      </c>
      <c r="I2" s="232"/>
      <c r="J2" s="234"/>
    </row>
    <row r="3" spans="1:10" ht="17.25" customHeight="1" outlineLevel="1" thickBot="1">
      <c r="A3" s="231"/>
      <c r="B3" s="233"/>
      <c r="C3" s="206" t="s">
        <v>27</v>
      </c>
      <c r="D3" s="206" t="s">
        <v>1</v>
      </c>
      <c r="E3" s="206" t="s">
        <v>28</v>
      </c>
      <c r="F3" s="206" t="s">
        <v>29</v>
      </c>
      <c r="G3" s="206" t="s">
        <v>30</v>
      </c>
      <c r="H3" s="206" t="s">
        <v>1</v>
      </c>
      <c r="I3" s="206" t="s">
        <v>29</v>
      </c>
      <c r="J3" s="267" t="s">
        <v>30</v>
      </c>
    </row>
    <row r="4" spans="1:12" ht="18" customHeight="1" outlineLevel="1">
      <c r="A4" s="141">
        <v>41182</v>
      </c>
      <c r="B4" s="45">
        <v>1200</v>
      </c>
      <c r="C4" s="142">
        <v>41</v>
      </c>
      <c r="D4" s="142">
        <v>39</v>
      </c>
      <c r="E4" s="143">
        <v>13</v>
      </c>
      <c r="F4" s="143">
        <v>46</v>
      </c>
      <c r="G4" s="144">
        <v>817</v>
      </c>
      <c r="H4" s="145">
        <v>2</v>
      </c>
      <c r="I4" s="174">
        <v>118</v>
      </c>
      <c r="J4" s="172">
        <v>124</v>
      </c>
      <c r="L4" s="170"/>
    </row>
    <row r="5" spans="1:12" ht="18" customHeight="1" outlineLevel="1">
      <c r="A5" s="141">
        <v>41274</v>
      </c>
      <c r="B5" s="119">
        <v>1222</v>
      </c>
      <c r="C5" s="146">
        <v>41</v>
      </c>
      <c r="D5" s="146">
        <v>38</v>
      </c>
      <c r="E5" s="147">
        <v>13</v>
      </c>
      <c r="F5" s="147">
        <v>45</v>
      </c>
      <c r="G5" s="146">
        <v>829</v>
      </c>
      <c r="H5" s="147">
        <v>2</v>
      </c>
      <c r="I5" s="147">
        <v>110</v>
      </c>
      <c r="J5" s="148">
        <v>144</v>
      </c>
      <c r="L5" s="170"/>
    </row>
    <row r="6" spans="1:10" ht="18" customHeight="1" outlineLevel="1">
      <c r="A6" s="141">
        <v>41364</v>
      </c>
      <c r="B6" s="119">
        <v>1213</v>
      </c>
      <c r="C6" s="146">
        <v>42</v>
      </c>
      <c r="D6" s="146">
        <v>38</v>
      </c>
      <c r="E6" s="147">
        <v>11</v>
      </c>
      <c r="F6" s="147">
        <v>48</v>
      </c>
      <c r="G6" s="146">
        <v>826</v>
      </c>
      <c r="H6" s="147">
        <v>1</v>
      </c>
      <c r="I6" s="147">
        <v>108</v>
      </c>
      <c r="J6" s="148">
        <v>139</v>
      </c>
    </row>
    <row r="7" spans="1:10" ht="18" customHeight="1" outlineLevel="1">
      <c r="A7" s="141">
        <v>41455</v>
      </c>
      <c r="B7" s="119">
        <v>1204</v>
      </c>
      <c r="C7" s="146">
        <v>42</v>
      </c>
      <c r="D7" s="146">
        <v>37</v>
      </c>
      <c r="E7" s="147">
        <v>11</v>
      </c>
      <c r="F7" s="147">
        <v>47</v>
      </c>
      <c r="G7" s="146">
        <v>828</v>
      </c>
      <c r="H7" s="147">
        <v>2</v>
      </c>
      <c r="I7" s="147">
        <v>100</v>
      </c>
      <c r="J7" s="148">
        <v>137</v>
      </c>
    </row>
    <row r="8" spans="1:10" ht="18" customHeight="1" outlineLevel="1">
      <c r="A8" s="141">
        <v>41547</v>
      </c>
      <c r="B8" s="119">
        <v>1239</v>
      </c>
      <c r="C8" s="146">
        <v>42</v>
      </c>
      <c r="D8" s="146">
        <v>36</v>
      </c>
      <c r="E8" s="147">
        <v>11</v>
      </c>
      <c r="F8" s="147">
        <v>49</v>
      </c>
      <c r="G8" s="146">
        <v>850</v>
      </c>
      <c r="H8" s="147">
        <v>2</v>
      </c>
      <c r="I8" s="147">
        <v>98</v>
      </c>
      <c r="J8" s="148">
        <v>151</v>
      </c>
    </row>
    <row r="9" spans="1:10" ht="18" customHeight="1" outlineLevel="1">
      <c r="A9" s="236" t="s">
        <v>6</v>
      </c>
      <c r="B9" s="45">
        <v>36</v>
      </c>
      <c r="C9" s="146">
        <v>0</v>
      </c>
      <c r="D9" s="146">
        <v>-1</v>
      </c>
      <c r="E9" s="146">
        <v>0</v>
      </c>
      <c r="F9" s="146">
        <v>2</v>
      </c>
      <c r="G9" s="146">
        <v>22</v>
      </c>
      <c r="H9" s="146">
        <v>0</v>
      </c>
      <c r="I9" s="146">
        <v>-2</v>
      </c>
      <c r="J9" s="175">
        <v>15</v>
      </c>
    </row>
    <row r="10" spans="1:10" ht="18" customHeight="1" outlineLevel="1">
      <c r="A10" s="237"/>
      <c r="B10" s="177">
        <v>0.029900332225913706</v>
      </c>
      <c r="C10" s="178">
        <v>0</v>
      </c>
      <c r="D10" s="178">
        <v>-0.027027027027026973</v>
      </c>
      <c r="E10" s="178">
        <v>0</v>
      </c>
      <c r="F10" s="178">
        <v>0.042553191489361764</v>
      </c>
      <c r="G10" s="178">
        <v>0.02657004830917864</v>
      </c>
      <c r="H10" s="178">
        <v>0</v>
      </c>
      <c r="I10" s="178">
        <v>-0.020000000000000018</v>
      </c>
      <c r="J10" s="179">
        <v>0.10948905109489049</v>
      </c>
    </row>
    <row r="11" spans="1:10" ht="18" customHeight="1" outlineLevel="1">
      <c r="A11" s="236" t="s">
        <v>5</v>
      </c>
      <c r="B11" s="45">
        <v>18</v>
      </c>
      <c r="C11" s="146">
        <v>1</v>
      </c>
      <c r="D11" s="146">
        <v>-2</v>
      </c>
      <c r="E11" s="146">
        <v>-2</v>
      </c>
      <c r="F11" s="146">
        <v>4</v>
      </c>
      <c r="G11" s="146">
        <v>21</v>
      </c>
      <c r="H11" s="146">
        <v>0</v>
      </c>
      <c r="I11" s="146">
        <v>-12</v>
      </c>
      <c r="J11" s="175">
        <v>8</v>
      </c>
    </row>
    <row r="12" spans="1:10" ht="18" customHeight="1" outlineLevel="1">
      <c r="A12" s="237"/>
      <c r="B12" s="177">
        <v>0.014729950900163713</v>
      </c>
      <c r="C12" s="178">
        <v>0.024390243902439046</v>
      </c>
      <c r="D12" s="178">
        <v>-0.052631578947368474</v>
      </c>
      <c r="E12" s="178">
        <v>-0.15384615384615385</v>
      </c>
      <c r="F12" s="178">
        <v>0.0888888888888888</v>
      </c>
      <c r="G12" s="178">
        <v>0.02533172496984326</v>
      </c>
      <c r="H12" s="178">
        <v>0</v>
      </c>
      <c r="I12" s="178">
        <v>-0.10909090909090913</v>
      </c>
      <c r="J12" s="179">
        <v>0.05555555555555558</v>
      </c>
    </row>
    <row r="13" spans="1:16" ht="18" customHeight="1" outlineLevel="1">
      <c r="A13" s="236" t="s">
        <v>31</v>
      </c>
      <c r="B13" s="173">
        <v>40</v>
      </c>
      <c r="C13" s="143">
        <v>1</v>
      </c>
      <c r="D13" s="143">
        <v>-3</v>
      </c>
      <c r="E13" s="143">
        <v>-2</v>
      </c>
      <c r="F13" s="143">
        <v>3</v>
      </c>
      <c r="G13" s="143">
        <v>33</v>
      </c>
      <c r="H13" s="143">
        <v>0</v>
      </c>
      <c r="I13" s="143">
        <v>-20</v>
      </c>
      <c r="J13" s="176">
        <v>28</v>
      </c>
      <c r="L13" s="170"/>
      <c r="M13" s="169" t="s">
        <v>37</v>
      </c>
      <c r="N13" s="169" t="s">
        <v>38</v>
      </c>
      <c r="O13" s="169" t="s">
        <v>39</v>
      </c>
      <c r="P13" s="169" t="s">
        <v>40</v>
      </c>
    </row>
    <row r="14" spans="1:16" ht="18" customHeight="1" outlineLevel="1" thickBot="1">
      <c r="A14" s="268"/>
      <c r="B14" s="180">
        <v>0.03333333333333344</v>
      </c>
      <c r="C14" s="181">
        <v>0.024390243902439046</v>
      </c>
      <c r="D14" s="181">
        <v>-0.07692307692307687</v>
      </c>
      <c r="E14" s="181">
        <v>-0.15384615384615385</v>
      </c>
      <c r="F14" s="181">
        <v>0.0652173913043479</v>
      </c>
      <c r="G14" s="181">
        <v>0.04039167686658507</v>
      </c>
      <c r="H14" s="181">
        <v>0</v>
      </c>
      <c r="I14" s="181">
        <v>-0.1694915254237288</v>
      </c>
      <c r="J14" s="182">
        <v>0.22580645161290325</v>
      </c>
      <c r="L14" s="170">
        <f>A8</f>
        <v>41547</v>
      </c>
      <c r="M14" s="5">
        <f>C8</f>
        <v>42</v>
      </c>
      <c r="N14" s="5">
        <f>D8+H8</f>
        <v>38</v>
      </c>
      <c r="O14" s="5">
        <f>E8+F8+I8</f>
        <v>158</v>
      </c>
      <c r="P14" s="5">
        <f>G8+J8</f>
        <v>1001</v>
      </c>
    </row>
    <row r="15" spans="1:10" ht="24.75" customHeight="1" outlineLevel="1">
      <c r="A15" s="235" t="s">
        <v>36</v>
      </c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ht="28.5" customHeight="1" outlineLevel="1" thickBot="1">
      <c r="A16" s="264" t="s">
        <v>104</v>
      </c>
      <c r="B16" s="264"/>
      <c r="C16" s="264"/>
      <c r="D16" s="264"/>
      <c r="E16" s="264"/>
      <c r="F16" s="264"/>
      <c r="G16" s="264"/>
      <c r="H16" s="149"/>
      <c r="I16" s="149"/>
      <c r="J16" s="149"/>
    </row>
    <row r="17" spans="1:12" ht="40.5" customHeight="1" outlineLevel="1" thickBot="1">
      <c r="A17" s="134"/>
      <c r="B17" s="135" t="s">
        <v>24</v>
      </c>
      <c r="C17" s="135" t="s">
        <v>32</v>
      </c>
      <c r="D17" s="134" t="s">
        <v>33</v>
      </c>
      <c r="E17" s="134" t="s">
        <v>109</v>
      </c>
      <c r="F17" s="134" t="s">
        <v>34</v>
      </c>
      <c r="G17" s="134" t="s">
        <v>35</v>
      </c>
      <c r="H17" s="67"/>
      <c r="I17" s="68"/>
      <c r="J17" s="68"/>
      <c r="K17" s="67"/>
      <c r="L17" s="69"/>
    </row>
    <row r="18" spans="1:12" ht="18.75" customHeight="1" outlineLevel="1">
      <c r="A18" s="150">
        <v>41182</v>
      </c>
      <c r="B18" s="123">
        <v>78</v>
      </c>
      <c r="C18" s="136">
        <v>4</v>
      </c>
      <c r="D18" s="136">
        <v>1</v>
      </c>
      <c r="E18" s="137">
        <v>12</v>
      </c>
      <c r="F18" s="138">
        <v>7</v>
      </c>
      <c r="G18" s="138">
        <v>54</v>
      </c>
      <c r="H18" s="67"/>
      <c r="I18" s="68"/>
      <c r="J18" s="68"/>
      <c r="K18" s="67"/>
      <c r="L18" s="69"/>
    </row>
    <row r="19" spans="1:7" ht="18.75" customHeight="1" outlineLevel="1">
      <c r="A19" s="141">
        <v>41274</v>
      </c>
      <c r="B19" s="45">
        <v>77</v>
      </c>
      <c r="C19" s="139">
        <v>6</v>
      </c>
      <c r="D19" s="139">
        <v>2</v>
      </c>
      <c r="E19" s="139">
        <v>10</v>
      </c>
      <c r="F19" s="140">
        <v>5</v>
      </c>
      <c r="G19" s="140">
        <v>54</v>
      </c>
    </row>
    <row r="20" spans="1:7" ht="18.75" customHeight="1" outlineLevel="1">
      <c r="A20" s="141">
        <v>41364</v>
      </c>
      <c r="B20" s="45">
        <v>79</v>
      </c>
      <c r="C20" s="139">
        <v>9</v>
      </c>
      <c r="D20" s="139">
        <v>1</v>
      </c>
      <c r="E20" s="139">
        <v>7</v>
      </c>
      <c r="F20" s="140">
        <v>1</v>
      </c>
      <c r="G20" s="140">
        <v>61</v>
      </c>
    </row>
    <row r="21" spans="1:7" ht="18.75" customHeight="1" outlineLevel="1">
      <c r="A21" s="141">
        <v>41455</v>
      </c>
      <c r="B21" s="45">
        <v>75</v>
      </c>
      <c r="C21" s="139">
        <v>7</v>
      </c>
      <c r="D21" s="139">
        <v>0</v>
      </c>
      <c r="E21" s="139">
        <v>8</v>
      </c>
      <c r="F21" s="140">
        <v>1</v>
      </c>
      <c r="G21" s="140">
        <v>59</v>
      </c>
    </row>
    <row r="22" spans="1:7" s="192" customFormat="1" ht="18.75" customHeight="1" outlineLevel="1" thickBot="1">
      <c r="A22" s="188">
        <v>41547</v>
      </c>
      <c r="B22" s="189">
        <f>SUM(C22:G22)</f>
        <v>66</v>
      </c>
      <c r="C22" s="190">
        <v>6</v>
      </c>
      <c r="D22" s="190">
        <v>0</v>
      </c>
      <c r="E22" s="190">
        <v>5</v>
      </c>
      <c r="F22" s="191">
        <v>0</v>
      </c>
      <c r="G22" s="191">
        <v>55</v>
      </c>
    </row>
    <row r="23" spans="1:7" ht="12.75" outlineLevel="1">
      <c r="A23" s="265" t="s">
        <v>105</v>
      </c>
      <c r="B23" s="265"/>
      <c r="C23" s="265"/>
      <c r="D23" s="265"/>
      <c r="E23" s="265"/>
      <c r="F23" s="265"/>
      <c r="G23" s="265"/>
    </row>
    <row r="24" spans="1:7" ht="12.75" outlineLevel="1">
      <c r="A24" s="266" t="s">
        <v>106</v>
      </c>
      <c r="B24" s="266"/>
      <c r="C24" s="266"/>
      <c r="D24" s="266"/>
      <c r="E24" s="266"/>
      <c r="F24" s="266"/>
      <c r="G24" s="266"/>
    </row>
    <row r="25" spans="1:7" ht="12.75" outlineLevel="1">
      <c r="A25" s="266" t="s">
        <v>107</v>
      </c>
      <c r="B25" s="266"/>
      <c r="C25" s="266"/>
      <c r="D25" s="266"/>
      <c r="E25" s="266"/>
      <c r="F25" s="266"/>
      <c r="G25" s="266"/>
    </row>
    <row r="27" ht="12.75">
      <c r="A27" s="133" t="s">
        <v>108</v>
      </c>
    </row>
    <row r="28" ht="12.75">
      <c r="A28" s="151" t="s">
        <v>3</v>
      </c>
    </row>
    <row r="30" spans="3:7" ht="12.75">
      <c r="C30" s="193"/>
      <c r="D30" s="193"/>
      <c r="E30" s="193"/>
      <c r="F30" s="193"/>
      <c r="G30" s="193"/>
    </row>
  </sheetData>
  <sheetProtection/>
  <mergeCells count="13">
    <mergeCell ref="A16:G16"/>
    <mergeCell ref="A23:G23"/>
    <mergeCell ref="A24:G24"/>
    <mergeCell ref="A25:G25"/>
    <mergeCell ref="A1:J1"/>
    <mergeCell ref="A2:A3"/>
    <mergeCell ref="B2:B3"/>
    <mergeCell ref="C2:G2"/>
    <mergeCell ref="H2:J2"/>
    <mergeCell ref="A15:J15"/>
    <mergeCell ref="A9:A10"/>
    <mergeCell ref="A13:A14"/>
    <mergeCell ref="A11:A12"/>
  </mergeCells>
  <hyperlinks>
    <hyperlink ref="A28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4.14062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00" t="s">
        <v>110</v>
      </c>
      <c r="B19" s="269" t="s">
        <v>22</v>
      </c>
      <c r="C19" s="101" t="s">
        <v>111</v>
      </c>
      <c r="D19" s="93"/>
      <c r="E19" s="100" t="s">
        <v>110</v>
      </c>
      <c r="F19" s="101" t="s">
        <v>112</v>
      </c>
      <c r="G19" s="93"/>
      <c r="H19" s="100" t="s">
        <v>110</v>
      </c>
      <c r="I19" s="101" t="s">
        <v>113</v>
      </c>
    </row>
    <row r="20" spans="1:9" s="111" customFormat="1" ht="18.75" customHeight="1">
      <c r="A20" s="270" t="s">
        <v>41</v>
      </c>
      <c r="B20" s="108">
        <v>245</v>
      </c>
      <c r="C20" s="109">
        <v>0.7060518731988472</v>
      </c>
      <c r="D20" s="110"/>
      <c r="E20" s="270" t="s">
        <v>41</v>
      </c>
      <c r="F20" s="109">
        <v>0.7120181405895691</v>
      </c>
      <c r="G20" s="110"/>
      <c r="H20" s="270" t="s">
        <v>41</v>
      </c>
      <c r="I20" s="109">
        <v>0.7792547410195569</v>
      </c>
    </row>
    <row r="21" spans="1:9" s="111" customFormat="1" ht="18.75" customHeight="1">
      <c r="A21" s="271" t="s">
        <v>42</v>
      </c>
      <c r="B21" s="112">
        <v>22</v>
      </c>
      <c r="C21" s="113">
        <v>0.06340057636887608</v>
      </c>
      <c r="D21" s="114"/>
      <c r="E21" s="271" t="s">
        <v>42</v>
      </c>
      <c r="F21" s="113">
        <v>0.07785336356764928</v>
      </c>
      <c r="G21" s="115"/>
      <c r="H21" s="271" t="s">
        <v>42</v>
      </c>
      <c r="I21" s="113">
        <v>0.08075579312988496</v>
      </c>
    </row>
    <row r="22" spans="1:9" s="111" customFormat="1" ht="18.75" customHeight="1">
      <c r="A22" s="271" t="s">
        <v>43</v>
      </c>
      <c r="B22" s="112">
        <v>20</v>
      </c>
      <c r="C22" s="113">
        <v>0.05763688760806916</v>
      </c>
      <c r="D22" s="114"/>
      <c r="E22" s="271" t="s">
        <v>43</v>
      </c>
      <c r="F22" s="113">
        <v>0.050642479213907785</v>
      </c>
      <c r="G22" s="115"/>
      <c r="H22" s="271" t="s">
        <v>44</v>
      </c>
      <c r="I22" s="113">
        <v>0.03688646951633689</v>
      </c>
    </row>
    <row r="23" spans="1:9" s="111" customFormat="1" ht="18.75" customHeight="1">
      <c r="A23" s="271" t="s">
        <v>44</v>
      </c>
      <c r="B23" s="112">
        <v>14</v>
      </c>
      <c r="C23" s="113">
        <v>0.040345821325648415</v>
      </c>
      <c r="D23" s="114"/>
      <c r="E23" s="271" t="s">
        <v>44</v>
      </c>
      <c r="F23" s="113">
        <v>0.03325774754346183</v>
      </c>
      <c r="G23" s="115"/>
      <c r="H23" s="271" t="s">
        <v>43</v>
      </c>
      <c r="I23" s="113">
        <v>0.04142658619702379</v>
      </c>
    </row>
    <row r="24" spans="1:9" s="111" customFormat="1" ht="18.75" customHeight="1">
      <c r="A24" s="271" t="s">
        <v>45</v>
      </c>
      <c r="B24" s="112">
        <v>11</v>
      </c>
      <c r="C24" s="113">
        <v>0.03170028818443804</v>
      </c>
      <c r="D24" s="116"/>
      <c r="E24" s="271" t="s">
        <v>45</v>
      </c>
      <c r="F24" s="113">
        <v>0.02947845804988662</v>
      </c>
      <c r="G24" s="117"/>
      <c r="H24" s="271" t="s">
        <v>45</v>
      </c>
      <c r="I24" s="113">
        <v>0.010761426912883927</v>
      </c>
    </row>
    <row r="25" spans="1:9" s="118" customFormat="1" ht="18.75" customHeight="1" thickBot="1">
      <c r="A25" s="102" t="s">
        <v>46</v>
      </c>
      <c r="B25" s="103">
        <v>35</v>
      </c>
      <c r="C25" s="104">
        <v>0.10086455331412104</v>
      </c>
      <c r="D25" s="110"/>
      <c r="E25" s="102" t="s">
        <v>46</v>
      </c>
      <c r="F25" s="104">
        <v>0.09674981103552549</v>
      </c>
      <c r="G25" s="110"/>
      <c r="H25" s="102" t="s">
        <v>46</v>
      </c>
      <c r="I25" s="104">
        <v>0.050914983224313426</v>
      </c>
    </row>
    <row r="26" spans="1:9" ht="12.75" customHeight="1">
      <c r="A26" s="7"/>
      <c r="B26" s="66"/>
      <c r="C26" s="66"/>
      <c r="D26" s="4"/>
      <c r="E26" s="4"/>
      <c r="F26" s="4"/>
      <c r="G26" s="4"/>
      <c r="H26" s="4"/>
      <c r="I26" s="4"/>
    </row>
    <row r="27" ht="12.75" customHeight="1">
      <c r="A27" s="207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10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 outlineLevelRow="1"/>
  <cols>
    <col min="1" max="1" width="31.7109375" style="16" customWidth="1"/>
    <col min="2" max="5" width="17.7109375" style="16" customWidth="1"/>
    <col min="6" max="8" width="14.8515625" style="16" customWidth="1"/>
    <col min="9" max="9" width="21.140625" style="16" customWidth="1" collapsed="1"/>
    <col min="10" max="11" width="21.140625" style="16" customWidth="1"/>
    <col min="12" max="12" width="24.8515625" style="16" bestFit="1" customWidth="1"/>
    <col min="13" max="13" width="22.00390625" style="16" customWidth="1"/>
    <col min="14" max="17" width="19.8515625" style="16" customWidth="1"/>
    <col min="18" max="18" width="13.421875" style="16" customWidth="1"/>
    <col min="19" max="19" width="12.7109375" style="16" bestFit="1" customWidth="1"/>
    <col min="20" max="21" width="9.140625" style="16" customWidth="1"/>
    <col min="22" max="22" width="12.140625" style="16" bestFit="1" customWidth="1"/>
    <col min="23" max="23" width="11.57421875" style="16" bestFit="1" customWidth="1"/>
    <col min="24" max="24" width="11.7109375" style="16" bestFit="1" customWidth="1"/>
    <col min="25" max="26" width="11.57421875" style="16" bestFit="1" customWidth="1"/>
    <col min="27" max="16384" width="9.140625" style="16" customWidth="1"/>
  </cols>
  <sheetData>
    <row r="1" spans="1:6" s="274" customFormat="1" ht="20.25">
      <c r="A1" s="273" t="s">
        <v>117</v>
      </c>
      <c r="B1" s="273"/>
      <c r="C1" s="273"/>
      <c r="D1" s="273"/>
      <c r="E1" s="273"/>
      <c r="F1" s="273"/>
    </row>
    <row r="2" spans="5:41" ht="16.5" outlineLevel="1" thickBot="1">
      <c r="E2" s="78" t="s">
        <v>123</v>
      </c>
      <c r="I2" s="39"/>
      <c r="J2" s="21"/>
      <c r="K2" s="21"/>
      <c r="L2" s="2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39" ht="30.75" outlineLevel="1" thickBot="1">
      <c r="A3" s="22" t="s">
        <v>47</v>
      </c>
      <c r="B3" s="297" t="s">
        <v>124</v>
      </c>
      <c r="C3" s="297" t="s">
        <v>125</v>
      </c>
      <c r="D3" s="297" t="s">
        <v>126</v>
      </c>
      <c r="E3" s="297" t="s">
        <v>127</v>
      </c>
      <c r="F3" s="269" t="s">
        <v>6</v>
      </c>
      <c r="G3" s="269" t="s">
        <v>5</v>
      </c>
      <c r="H3" s="272" t="s">
        <v>102</v>
      </c>
      <c r="I3" s="23"/>
      <c r="J3" s="2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7.25" customHeight="1" outlineLevel="1">
      <c r="A4" s="278" t="s">
        <v>37</v>
      </c>
      <c r="B4" s="279">
        <v>182.25211830889998</v>
      </c>
      <c r="C4" s="279">
        <v>163.1598060743999</v>
      </c>
      <c r="D4" s="279">
        <v>148.2299155375</v>
      </c>
      <c r="E4" s="279">
        <v>120.08608730699996</v>
      </c>
      <c r="F4" s="280">
        <v>-0.18986604781124683</v>
      </c>
      <c r="G4" s="280">
        <v>-0.34109908613810747</v>
      </c>
      <c r="H4" s="281">
        <v>-0.2639971191664606</v>
      </c>
      <c r="I4" s="155"/>
      <c r="J4" s="15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17.25" customHeight="1" outlineLevel="1">
      <c r="A5" s="282" t="s">
        <v>38</v>
      </c>
      <c r="B5" s="283">
        <v>170.98147550390004</v>
      </c>
      <c r="C5" s="283">
        <v>163.90279087270002</v>
      </c>
      <c r="D5" s="283">
        <v>149.40141760259993</v>
      </c>
      <c r="E5" s="283">
        <v>147.00708847950003</v>
      </c>
      <c r="F5" s="284">
        <v>-0.016026147285086</v>
      </c>
      <c r="G5" s="284">
        <v>-0.14021628339412218</v>
      </c>
      <c r="H5" s="285">
        <v>-0.10308367724087475</v>
      </c>
      <c r="I5" s="155"/>
      <c r="J5" s="15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17.25" customHeight="1" outlineLevel="1">
      <c r="A6" s="282" t="s">
        <v>39</v>
      </c>
      <c r="B6" s="283">
        <v>10432.9229250867</v>
      </c>
      <c r="C6" s="283">
        <v>10961.7772356319</v>
      </c>
      <c r="D6" s="283">
        <v>9212.020434580803</v>
      </c>
      <c r="E6" s="283">
        <v>8935.595950672905</v>
      </c>
      <c r="F6" s="284">
        <v>-0.030006933426920623</v>
      </c>
      <c r="G6" s="284">
        <v>-0.14351941303173688</v>
      </c>
      <c r="H6" s="285">
        <v>-0.18484058208852971</v>
      </c>
      <c r="I6" s="155"/>
      <c r="J6" s="15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17.25" customHeight="1" outlineLevel="1">
      <c r="A7" s="286" t="s">
        <v>115</v>
      </c>
      <c r="B7" s="287">
        <v>10786.156518899497</v>
      </c>
      <c r="C7" s="287">
        <v>11288.839832579</v>
      </c>
      <c r="D7" s="287">
        <v>9509.651767720903</v>
      </c>
      <c r="E7" s="287">
        <v>9202.689126459403</v>
      </c>
      <c r="F7" s="288">
        <v>-0.032279062236899025</v>
      </c>
      <c r="G7" s="288">
        <v>-0.14680552703509753</v>
      </c>
      <c r="H7" s="289">
        <v>-0.1847976175637709</v>
      </c>
      <c r="I7" s="26"/>
      <c r="J7" s="2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17.25" customHeight="1" outlineLevel="1">
      <c r="A8" s="290" t="s">
        <v>116</v>
      </c>
      <c r="B8" s="283">
        <v>131436.81574370447</v>
      </c>
      <c r="C8" s="283">
        <v>145912.2933463474</v>
      </c>
      <c r="D8" s="283">
        <v>154542.73707156815</v>
      </c>
      <c r="E8" s="283">
        <v>162657.36925677236</v>
      </c>
      <c r="F8" s="291">
        <v>0.05250736682272139</v>
      </c>
      <c r="G8" s="291">
        <v>0.23753278970137615</v>
      </c>
      <c r="H8" s="292">
        <v>0.11476124133473586</v>
      </c>
      <c r="I8" s="26"/>
      <c r="J8" s="2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17.25" customHeight="1" outlineLevel="1" thickBot="1">
      <c r="A9" s="293" t="s">
        <v>114</v>
      </c>
      <c r="B9" s="294">
        <v>142222.972262604</v>
      </c>
      <c r="C9" s="294">
        <v>157201.13317892642</v>
      </c>
      <c r="D9" s="294">
        <v>164052.38883928905</v>
      </c>
      <c r="E9" s="294">
        <v>171860.05838323178</v>
      </c>
      <c r="F9" s="295">
        <v>0.0475925379641462</v>
      </c>
      <c r="G9" s="295">
        <v>0.20838466282300128</v>
      </c>
      <c r="H9" s="296">
        <v>0.09324948814217882</v>
      </c>
      <c r="I9" s="26"/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3" ht="16.5" customHeight="1" outlineLevel="1">
      <c r="A10" s="40"/>
      <c r="B10" s="40"/>
      <c r="C10" s="40"/>
      <c r="D10" s="40"/>
      <c r="E10" s="40"/>
      <c r="F10" s="40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7" ht="20.25" customHeight="1" outlineLevel="1" thickBot="1">
      <c r="A11" s="277" t="s">
        <v>119</v>
      </c>
      <c r="B11" s="277"/>
      <c r="C11" s="277"/>
      <c r="D11" s="157"/>
      <c r="E11" s="157"/>
      <c r="F11" s="15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5.75" outlineLevel="1" thickBot="1">
      <c r="A12" s="22" t="s">
        <v>47</v>
      </c>
      <c r="B12" s="297" t="s">
        <v>124</v>
      </c>
      <c r="C12" s="297" t="s">
        <v>128</v>
      </c>
      <c r="D12" s="297" t="s">
        <v>126</v>
      </c>
      <c r="E12" s="297" t="s">
        <v>127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8.75" customHeight="1" outlineLevel="1">
      <c r="A13" s="208" t="s">
        <v>37</v>
      </c>
      <c r="B13" s="158">
        <v>0.01689685459223199</v>
      </c>
      <c r="C13" s="158">
        <v>0.014453195234777737</v>
      </c>
      <c r="D13" s="158">
        <v>0.015587312675385694</v>
      </c>
      <c r="E13" s="158">
        <v>0.013049021395466966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8.75" customHeight="1" outlineLevel="1">
      <c r="A14" s="209" t="s">
        <v>38</v>
      </c>
      <c r="B14" s="159">
        <v>0.01585193717561083</v>
      </c>
      <c r="C14" s="159">
        <v>0.014519011103309762</v>
      </c>
      <c r="D14" s="159">
        <v>0.015710503523348858</v>
      </c>
      <c r="E14" s="159">
        <v>0.015974362108661037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8.75" customHeight="1" outlineLevel="1">
      <c r="A15" s="210" t="s">
        <v>39</v>
      </c>
      <c r="B15" s="159">
        <v>0.9672512082321574</v>
      </c>
      <c r="C15" s="159">
        <v>0.9710277936619125</v>
      </c>
      <c r="D15" s="159">
        <v>0.9687021838012655</v>
      </c>
      <c r="E15" s="159">
        <v>0.9709766164958722</v>
      </c>
      <c r="F15" s="160"/>
      <c r="H15" s="15" t="s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8.75" customHeight="1" outlineLevel="1" thickBot="1">
      <c r="A16" s="25" t="s">
        <v>115</v>
      </c>
      <c r="B16" s="161">
        <v>1</v>
      </c>
      <c r="C16" s="161">
        <v>1</v>
      </c>
      <c r="D16" s="161">
        <v>1</v>
      </c>
      <c r="E16" s="161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2:41" ht="12.75" outlineLevel="1"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2:41" ht="12.75" outlineLevel="1"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2:41" ht="12.75" outlineLevel="1"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2:41" ht="12.75" outlineLevel="1"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2:41" ht="12.75" outlineLevel="1"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2:41" ht="12.75" outlineLevel="1"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2:41" ht="12.75" outlineLevel="1"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2:41" ht="12.75" outlineLevel="1"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2:41" ht="12.75" outlineLevel="1"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.75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.75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.75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.75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.75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2.75" outlineLevel="1">
      <c r="A31" s="15"/>
      <c r="B31" s="15"/>
      <c r="C31" s="17"/>
      <c r="D31" s="17"/>
      <c r="E31" s="17"/>
      <c r="F31" s="17"/>
      <c r="G31" s="17"/>
      <c r="H31" s="15"/>
      <c r="I31" s="15"/>
      <c r="J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2.75" outlineLevel="1">
      <c r="A32" s="15"/>
      <c r="B32" s="162"/>
      <c r="C32" s="162"/>
      <c r="D32" s="27"/>
      <c r="E32" s="27"/>
      <c r="F32" s="27"/>
      <c r="G32" s="27"/>
      <c r="H32" s="163"/>
      <c r="I32" s="163"/>
      <c r="J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2.75" outlineLevel="1">
      <c r="A33" s="15"/>
      <c r="B33" s="162"/>
      <c r="C33" s="162"/>
      <c r="D33" s="27"/>
      <c r="E33" s="27"/>
      <c r="F33" s="27"/>
      <c r="G33" s="27"/>
      <c r="H33" s="163"/>
      <c r="I33" s="163"/>
      <c r="J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2.75" outlineLevel="1">
      <c r="A34" s="15"/>
      <c r="B34" s="162"/>
      <c r="C34" s="162"/>
      <c r="D34" s="27"/>
      <c r="E34" s="27"/>
      <c r="F34" s="27"/>
      <c r="G34" s="27"/>
      <c r="H34" s="163"/>
      <c r="I34" s="163"/>
      <c r="J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2.75" outlineLevel="1">
      <c r="A35" s="15"/>
      <c r="B35" s="162"/>
      <c r="C35" s="162"/>
      <c r="D35" s="27"/>
      <c r="E35" s="27"/>
      <c r="F35" s="27"/>
      <c r="G35" s="27"/>
      <c r="H35" s="163"/>
      <c r="I35" s="163"/>
      <c r="J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2.75" outlineLevel="1">
      <c r="A36" s="15"/>
      <c r="B36" s="162"/>
      <c r="C36" s="162"/>
      <c r="D36" s="27"/>
      <c r="E36" s="27"/>
      <c r="F36" s="27"/>
      <c r="G36" s="27"/>
      <c r="H36" s="163"/>
      <c r="I36" s="163"/>
      <c r="J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2.75" outlineLevel="1">
      <c r="A37" s="15"/>
      <c r="B37" s="15"/>
      <c r="C37" s="15"/>
      <c r="D37" s="15"/>
      <c r="E37" s="15"/>
      <c r="F37" s="15"/>
      <c r="G37" s="15"/>
      <c r="H37" s="163"/>
      <c r="I37" s="15"/>
      <c r="J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2.75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2.75" outlineLevel="1">
      <c r="A39" s="15"/>
      <c r="B39" s="17"/>
      <c r="C39" s="17"/>
      <c r="D39" s="17"/>
      <c r="E39" s="17"/>
      <c r="F39" s="17"/>
      <c r="G39" s="17"/>
      <c r="H39" s="15"/>
      <c r="I39" s="15"/>
      <c r="J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10" ht="12.75" outlineLevel="1">
      <c r="A40" s="15"/>
      <c r="B40" s="28"/>
      <c r="C40" s="28"/>
      <c r="D40" s="28"/>
      <c r="E40" s="28"/>
      <c r="F40" s="28"/>
      <c r="G40" s="28"/>
      <c r="H40" s="29"/>
      <c r="I40" s="29"/>
      <c r="J40" s="15"/>
    </row>
    <row r="41" spans="1:10" ht="12.75" outlineLevel="1">
      <c r="A41" s="15"/>
      <c r="B41" s="28"/>
      <c r="C41" s="28"/>
      <c r="D41" s="28"/>
      <c r="E41" s="28"/>
      <c r="F41" s="28"/>
      <c r="G41" s="28"/>
      <c r="H41" s="29"/>
      <c r="I41" s="29"/>
      <c r="J41" s="15"/>
    </row>
    <row r="42" spans="1:10" ht="18.75" outlineLevel="1" thickBot="1">
      <c r="A42" s="277" t="s">
        <v>120</v>
      </c>
      <c r="B42" s="277"/>
      <c r="C42" s="28"/>
      <c r="D42" s="28"/>
      <c r="E42" s="28"/>
      <c r="F42" s="28"/>
      <c r="G42" s="28"/>
      <c r="H42" s="29"/>
      <c r="I42" s="29"/>
      <c r="J42" s="15"/>
    </row>
    <row r="43" spans="1:10" ht="15.75" outlineLevel="1" thickBot="1">
      <c r="A43" s="22" t="s">
        <v>47</v>
      </c>
      <c r="B43" s="183">
        <v>41547</v>
      </c>
      <c r="C43" s="28"/>
      <c r="D43" s="28"/>
      <c r="E43" s="28"/>
      <c r="F43" s="28"/>
      <c r="G43" s="28"/>
      <c r="H43" s="29"/>
      <c r="I43" s="29"/>
      <c r="J43" s="15"/>
    </row>
    <row r="44" spans="1:10" ht="19.5" customHeight="1" outlineLevel="1">
      <c r="A44" s="24" t="s">
        <v>40</v>
      </c>
      <c r="B44" s="164">
        <v>0.9464524263925346</v>
      </c>
      <c r="C44" s="28"/>
      <c r="D44" s="28"/>
      <c r="E44" s="28"/>
      <c r="F44" s="28"/>
      <c r="G44" s="28"/>
      <c r="H44" s="29"/>
      <c r="I44" s="29"/>
      <c r="J44" s="15"/>
    </row>
    <row r="45" spans="1:10" ht="19.5" customHeight="1" outlineLevel="1">
      <c r="A45" s="24" t="s">
        <v>37</v>
      </c>
      <c r="B45" s="164">
        <v>0.0006987434336791582</v>
      </c>
      <c r="C45" s="29"/>
      <c r="D45" s="29"/>
      <c r="E45" s="29"/>
      <c r="F45" s="29"/>
      <c r="G45" s="29"/>
      <c r="H45" s="15"/>
      <c r="I45" s="15"/>
      <c r="J45" s="15"/>
    </row>
    <row r="46" spans="1:32" ht="19.5" customHeight="1" outlineLevel="1">
      <c r="A46" s="211" t="s">
        <v>38</v>
      </c>
      <c r="B46" s="164">
        <v>0.0008553883308458329</v>
      </c>
      <c r="C46" s="29"/>
      <c r="D46" s="15"/>
      <c r="E46" s="15"/>
      <c r="F46" s="15"/>
      <c r="G46" s="15"/>
      <c r="H46" s="15"/>
      <c r="I46" s="15"/>
      <c r="J46" s="15"/>
      <c r="K46" s="15"/>
      <c r="L46" s="3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9.5" customHeight="1" outlineLevel="1">
      <c r="A47" s="212" t="s">
        <v>39</v>
      </c>
      <c r="B47" s="164">
        <v>0.05199344184294041</v>
      </c>
      <c r="C47" s="72"/>
      <c r="D47" s="30"/>
      <c r="E47" s="30"/>
      <c r="F47" s="30"/>
      <c r="G47" s="30"/>
      <c r="H47" s="30"/>
      <c r="I47" s="30"/>
      <c r="L47" s="3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7.25" customHeight="1" outlineLevel="1" thickBot="1">
      <c r="A48" s="213" t="s">
        <v>114</v>
      </c>
      <c r="B48" s="194">
        <v>1</v>
      </c>
      <c r="C48" s="30"/>
      <c r="D48" s="30"/>
      <c r="E48" s="30"/>
      <c r="F48" s="30"/>
      <c r="G48" s="30"/>
      <c r="H48" s="30"/>
      <c r="I48" s="30"/>
      <c r="L48" s="3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ht="17.25" customHeight="1" outlineLevel="1">
      <c r="C49" s="30"/>
      <c r="D49" s="30"/>
      <c r="E49" s="30"/>
      <c r="F49" s="30"/>
      <c r="G49" s="30"/>
      <c r="H49" s="30"/>
      <c r="I49" s="30"/>
      <c r="L49" s="3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ht="17.25" customHeight="1" outlineLevel="1">
      <c r="C50" s="30"/>
      <c r="D50" s="30"/>
      <c r="E50" s="30"/>
      <c r="F50" s="30"/>
      <c r="G50" s="30"/>
      <c r="H50" s="30"/>
      <c r="I50" s="30"/>
      <c r="L50" s="3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ht="16.5" customHeight="1" outlineLevel="1">
      <c r="C51" s="30"/>
      <c r="D51" s="30"/>
      <c r="E51" s="30"/>
      <c r="F51" s="30"/>
      <c r="G51" s="30"/>
      <c r="H51" s="30"/>
      <c r="I51" s="30"/>
      <c r="L51" s="3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3:32" ht="18.75" customHeight="1" outlineLevel="1">
      <c r="C52" s="30"/>
      <c r="D52" s="30"/>
      <c r="E52" s="30"/>
      <c r="F52" s="30"/>
      <c r="G52" s="30"/>
      <c r="H52" s="30"/>
      <c r="I52" s="30"/>
      <c r="L52" s="3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3:32" ht="18.75" customHeight="1" outlineLevel="1">
      <c r="C53" s="30"/>
      <c r="D53" s="30"/>
      <c r="E53" s="30"/>
      <c r="F53" s="30"/>
      <c r="G53" s="30"/>
      <c r="H53" s="30"/>
      <c r="I53" s="30"/>
      <c r="L53" s="3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3:32" ht="18.75" customHeight="1">
      <c r="C54" s="30"/>
      <c r="D54" s="30"/>
      <c r="E54" s="30"/>
      <c r="F54" s="30"/>
      <c r="G54" s="30"/>
      <c r="H54" s="30"/>
      <c r="I54" s="30"/>
      <c r="L54" s="3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0" s="274" customFormat="1" ht="18.75" customHeight="1">
      <c r="A55" s="273" t="s">
        <v>118</v>
      </c>
      <c r="B55" s="273"/>
      <c r="C55" s="273"/>
      <c r="D55" s="273"/>
      <c r="E55" s="273"/>
      <c r="F55" s="273"/>
      <c r="G55" s="275"/>
      <c r="J55" s="275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</row>
    <row r="56" spans="4:37" ht="16.5" outlineLevel="1" thickBot="1">
      <c r="D56" s="78"/>
      <c r="E56" s="78" t="s">
        <v>123</v>
      </c>
      <c r="J56" s="20"/>
      <c r="K56" s="21"/>
      <c r="L56" s="21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6" ht="30.75" outlineLevel="1" thickBot="1">
      <c r="A57" s="22" t="s">
        <v>47</v>
      </c>
      <c r="B57" s="183">
        <v>41182</v>
      </c>
      <c r="C57" s="183">
        <v>41274</v>
      </c>
      <c r="D57" s="183">
        <v>41455</v>
      </c>
      <c r="E57" s="183">
        <v>41547</v>
      </c>
      <c r="F57" s="269" t="s">
        <v>6</v>
      </c>
      <c r="G57" s="269" t="s">
        <v>5</v>
      </c>
      <c r="H57" s="272" t="s">
        <v>102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7.25" customHeight="1" outlineLevel="1">
      <c r="A58" s="278" t="s">
        <v>37</v>
      </c>
      <c r="B58" s="279">
        <v>179.72109636890002</v>
      </c>
      <c r="C58" s="279">
        <v>160.54184665440005</v>
      </c>
      <c r="D58" s="279">
        <v>147.01528816750005</v>
      </c>
      <c r="E58" s="279">
        <v>119.14506447699999</v>
      </c>
      <c r="F58" s="280">
        <v>-0.18957364256393838</v>
      </c>
      <c r="G58" s="280">
        <v>-0.3370557664947701</v>
      </c>
      <c r="H58" s="281">
        <v>-0.25785664635162253</v>
      </c>
      <c r="I58" s="168"/>
      <c r="J58" s="16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7.25" customHeight="1" outlineLevel="1">
      <c r="A59" s="282" t="s">
        <v>38</v>
      </c>
      <c r="B59" s="283">
        <v>164.8624169239</v>
      </c>
      <c r="C59" s="283">
        <v>155.9955171127</v>
      </c>
      <c r="D59" s="283">
        <v>143.98252125259995</v>
      </c>
      <c r="E59" s="283">
        <v>141.99355716950004</v>
      </c>
      <c r="F59" s="284">
        <v>-0.013813927314208607</v>
      </c>
      <c r="G59" s="284">
        <v>-0.13871481554802256</v>
      </c>
      <c r="H59" s="285">
        <v>-0.08975873283002211</v>
      </c>
      <c r="I59" s="168"/>
      <c r="J59" s="16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7.25" customHeight="1" outlineLevel="1">
      <c r="A60" s="282" t="s">
        <v>39</v>
      </c>
      <c r="B60" s="283">
        <v>9387.727782256692</v>
      </c>
      <c r="C60" s="283">
        <v>9445.6261653819</v>
      </c>
      <c r="D60" s="283">
        <v>8141.542392430799</v>
      </c>
      <c r="E60" s="283">
        <v>8165.581237222905</v>
      </c>
      <c r="F60" s="284">
        <v>0.002952615565136041</v>
      </c>
      <c r="G60" s="284">
        <v>-0.13018555430886158</v>
      </c>
      <c r="H60" s="285">
        <v>-0.13551721249040571</v>
      </c>
      <c r="I60" s="168"/>
      <c r="J60" s="16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7.25" customHeight="1" outlineLevel="1">
      <c r="A61" s="286" t="s">
        <v>115</v>
      </c>
      <c r="B61" s="287">
        <v>9732.311295549494</v>
      </c>
      <c r="C61" s="287">
        <v>9762.163529149</v>
      </c>
      <c r="D61" s="287">
        <v>8432.5402018509</v>
      </c>
      <c r="E61" s="287">
        <v>8426.719858869405</v>
      </c>
      <c r="F61" s="288">
        <v>-0.0006902241604750392</v>
      </c>
      <c r="G61" s="288">
        <v>-0.13415019279923013</v>
      </c>
      <c r="H61" s="289">
        <v>-0.13679792049089046</v>
      </c>
      <c r="I61" s="168"/>
      <c r="J61" s="16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7.25" customHeight="1" outlineLevel="1">
      <c r="A62" s="290" t="s">
        <v>116</v>
      </c>
      <c r="B62" s="283">
        <v>116971.43854188455</v>
      </c>
      <c r="C62" s="283">
        <v>129498.41577480528</v>
      </c>
      <c r="D62" s="283">
        <v>137155.81740021807</v>
      </c>
      <c r="E62" s="283">
        <v>145233.93074930267</v>
      </c>
      <c r="F62" s="291">
        <v>0.05889734392754775</v>
      </c>
      <c r="G62" s="291">
        <v>0.24161874522298898</v>
      </c>
      <c r="H62" s="292">
        <v>0.12151125463852064</v>
      </c>
      <c r="I62" s="168"/>
      <c r="J62" s="16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7.25" customHeight="1" outlineLevel="1" thickBot="1">
      <c r="A63" s="293" t="s">
        <v>114</v>
      </c>
      <c r="B63" s="294">
        <v>126703.74983743405</v>
      </c>
      <c r="C63" s="294">
        <v>139260.5793039543</v>
      </c>
      <c r="D63" s="294">
        <v>145588.35760206898</v>
      </c>
      <c r="E63" s="294">
        <v>153660.6506081721</v>
      </c>
      <c r="F63" s="295">
        <v>0.055446006391299374</v>
      </c>
      <c r="G63" s="295">
        <v>0.21275535100835463</v>
      </c>
      <c r="H63" s="296">
        <v>0.10340378717503218</v>
      </c>
      <c r="I63" s="168"/>
      <c r="J63" s="16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5" outlineLevel="1">
      <c r="A64" s="40"/>
      <c r="B64" s="40"/>
      <c r="C64" s="40"/>
      <c r="D64" s="156"/>
      <c r="E64" s="156"/>
      <c r="F64" s="40"/>
      <c r="G64" s="40"/>
      <c r="H64" s="107"/>
      <c r="I64" s="4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.75" outlineLevel="1" thickBot="1">
      <c r="A65" s="277" t="s">
        <v>121</v>
      </c>
      <c r="B65" s="277"/>
      <c r="C65" s="277"/>
      <c r="D65" s="157"/>
      <c r="E65" s="157"/>
      <c r="F65" s="157"/>
      <c r="G65" s="157"/>
      <c r="H65" s="157"/>
      <c r="I65" s="15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4" ht="17.25" customHeight="1" outlineLevel="1" thickBot="1">
      <c r="A66" s="22" t="s">
        <v>47</v>
      </c>
      <c r="B66" s="297" t="s">
        <v>124</v>
      </c>
      <c r="C66" s="297" t="s">
        <v>128</v>
      </c>
      <c r="D66" s="297" t="s">
        <v>126</v>
      </c>
      <c r="E66" s="297" t="s">
        <v>127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17.25" customHeight="1" outlineLevel="1">
      <c r="A67" s="24" t="s">
        <v>37</v>
      </c>
      <c r="B67" s="165">
        <v>0.018466435249670343</v>
      </c>
      <c r="C67" s="165">
        <v>0.016445314214931513</v>
      </c>
      <c r="D67" s="158">
        <v>0.01743428251136365</v>
      </c>
      <c r="E67" s="158">
        <v>0.014138961122766627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8" ht="17.25" customHeight="1" outlineLevel="1">
      <c r="A68" s="211" t="s">
        <v>38</v>
      </c>
      <c r="B68" s="165">
        <v>0.016939698281053777</v>
      </c>
      <c r="C68" s="165">
        <v>0.015979604997079847</v>
      </c>
      <c r="D68" s="159">
        <v>0.017074632057016047</v>
      </c>
      <c r="E68" s="159">
        <v>0.016850394880523655</v>
      </c>
      <c r="K68" s="16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7" ht="17.25" customHeight="1" outlineLevel="1">
      <c r="A69" s="212" t="s">
        <v>39</v>
      </c>
      <c r="B69" s="165">
        <v>0.9645938664692757</v>
      </c>
      <c r="C69" s="165">
        <v>0.9675750807879886</v>
      </c>
      <c r="D69" s="159">
        <v>0.9654910854316202</v>
      </c>
      <c r="E69" s="159">
        <v>0.9690106439967098</v>
      </c>
      <c r="I69" s="166"/>
      <c r="J69" s="166"/>
      <c r="K69" s="16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7.25" customHeight="1" outlineLevel="1" thickBot="1">
      <c r="A70" s="25" t="s">
        <v>115</v>
      </c>
      <c r="B70" s="167">
        <v>1</v>
      </c>
      <c r="C70" s="161">
        <v>1</v>
      </c>
      <c r="D70" s="161">
        <v>1</v>
      </c>
      <c r="E70" s="161">
        <v>1</v>
      </c>
      <c r="I70" s="166"/>
      <c r="J70" s="166"/>
      <c r="K70" s="16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11" ht="15" outlineLevel="1">
      <c r="A71" s="18"/>
      <c r="B71" s="18"/>
      <c r="C71" s="18"/>
      <c r="D71" s="18"/>
      <c r="E71" s="18"/>
      <c r="F71" s="18"/>
      <c r="G71" s="18"/>
      <c r="H71" s="18"/>
      <c r="I71" s="18"/>
      <c r="J71" s="31"/>
      <c r="K71" s="157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77" t="s">
        <v>122</v>
      </c>
      <c r="B97" s="277"/>
      <c r="C97" s="18"/>
    </row>
    <row r="98" spans="1:3" ht="15.75" outlineLevel="1" thickBot="1">
      <c r="A98" s="22" t="s">
        <v>47</v>
      </c>
      <c r="B98" s="183">
        <v>41547</v>
      </c>
      <c r="C98" s="18"/>
    </row>
    <row r="99" spans="1:3" ht="18.75" customHeight="1" outlineLevel="1">
      <c r="A99" s="24" t="s">
        <v>40</v>
      </c>
      <c r="B99" s="164">
        <v>0.9451601966702772</v>
      </c>
      <c r="C99" s="18"/>
    </row>
    <row r="100" spans="1:3" ht="18.75" customHeight="1" outlineLevel="1">
      <c r="A100" s="24" t="s">
        <v>37</v>
      </c>
      <c r="B100" s="164">
        <v>0.0007753778472591183</v>
      </c>
      <c r="C100" s="18"/>
    </row>
    <row r="101" spans="1:3" ht="18.75" customHeight="1" outlineLevel="1">
      <c r="A101" s="211" t="s">
        <v>38</v>
      </c>
      <c r="B101" s="164">
        <v>0.0009240723412760848</v>
      </c>
      <c r="C101" s="18"/>
    </row>
    <row r="102" spans="1:2" ht="18.75" customHeight="1" outlineLevel="1">
      <c r="A102" s="212" t="s">
        <v>39</v>
      </c>
      <c r="B102" s="164">
        <v>0.05314035314118758</v>
      </c>
    </row>
    <row r="103" spans="1:2" ht="18.75" customHeight="1" outlineLevel="1" thickBot="1">
      <c r="A103" s="213" t="s">
        <v>114</v>
      </c>
      <c r="B103" s="194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29"/>
    </row>
    <row r="108" ht="18" customHeight="1" outlineLevel="1">
      <c r="C108" s="72"/>
    </row>
    <row r="109" spans="2:3" ht="12.75" outlineLevel="1">
      <c r="B109" s="38"/>
      <c r="C109" s="38"/>
    </row>
    <row r="110" ht="12.75" outlineLevel="1"/>
    <row r="111" ht="12.75" outlineLevel="1"/>
  </sheetData>
  <sheetProtection/>
  <mergeCells count="6">
    <mergeCell ref="A65:C65"/>
    <mergeCell ref="A97:B97"/>
    <mergeCell ref="A1:F1"/>
    <mergeCell ref="A55:F55"/>
    <mergeCell ref="A11:C11"/>
    <mergeCell ref="A42:B4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0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1.00390625" style="77" customWidth="1"/>
    <col min="2" max="2" width="39.57421875" style="77" customWidth="1"/>
    <col min="3" max="3" width="34.140625" style="77" customWidth="1"/>
    <col min="4" max="5" width="11.421875" style="77" customWidth="1"/>
    <col min="6" max="16" width="11.421875" style="74" customWidth="1"/>
    <col min="17" max="21" width="10.57421875" style="74" customWidth="1"/>
    <col min="22" max="16384" width="9.140625" style="74" customWidth="1"/>
  </cols>
  <sheetData>
    <row r="1" spans="1:6" ht="15.75" thickBot="1">
      <c r="A1" s="298" t="s">
        <v>129</v>
      </c>
      <c r="B1" s="298"/>
      <c r="C1" s="298"/>
      <c r="D1" s="31"/>
      <c r="E1" s="31"/>
      <c r="F1" s="31"/>
    </row>
    <row r="2" spans="1:5" ht="33.75" customHeight="1" outlineLevel="1" thickBot="1">
      <c r="A2" s="36" t="s">
        <v>131</v>
      </c>
      <c r="B2" s="75" t="s">
        <v>132</v>
      </c>
      <c r="C2" s="75" t="s">
        <v>141</v>
      </c>
      <c r="D2" s="74"/>
      <c r="E2" s="74"/>
    </row>
    <row r="3" spans="1:5" ht="15" customHeight="1" outlineLevel="1">
      <c r="A3" s="309" t="s">
        <v>53</v>
      </c>
      <c r="B3" s="299">
        <v>-1872.896071919401</v>
      </c>
      <c r="C3" s="300">
        <v>40</v>
      </c>
      <c r="D3" s="76"/>
      <c r="E3" s="74"/>
    </row>
    <row r="4" spans="1:5" ht="15" customHeight="1" outlineLevel="1">
      <c r="A4" s="310" t="s">
        <v>54</v>
      </c>
      <c r="B4" s="301">
        <v>-3333.345158821436</v>
      </c>
      <c r="C4" s="302">
        <v>40</v>
      </c>
      <c r="D4" s="74"/>
      <c r="E4" s="74"/>
    </row>
    <row r="5" spans="1:5" ht="15" customHeight="1" outlineLevel="1">
      <c r="A5" s="310" t="s">
        <v>55</v>
      </c>
      <c r="B5" s="301">
        <v>-3962.737866660349</v>
      </c>
      <c r="C5" s="302">
        <v>40</v>
      </c>
      <c r="D5" s="74"/>
      <c r="E5" s="74"/>
    </row>
    <row r="6" spans="1:5" ht="15" customHeight="1" outlineLevel="1">
      <c r="A6" s="310" t="s">
        <v>56</v>
      </c>
      <c r="B6" s="301">
        <v>-2531.9300000000003</v>
      </c>
      <c r="C6" s="302">
        <v>40</v>
      </c>
      <c r="D6" s="74"/>
      <c r="E6" s="74"/>
    </row>
    <row r="7" spans="1:5" ht="15" customHeight="1" outlineLevel="1">
      <c r="A7" s="311" t="s">
        <v>57</v>
      </c>
      <c r="B7" s="301">
        <v>-362.7734908607732</v>
      </c>
      <c r="C7" s="302">
        <v>41</v>
      </c>
      <c r="D7" s="74"/>
      <c r="E7" s="74"/>
    </row>
    <row r="8" spans="1:5" ht="15" customHeight="1" outlineLevel="1">
      <c r="A8" s="311" t="s">
        <v>58</v>
      </c>
      <c r="B8" s="301">
        <v>-1391.731034588313</v>
      </c>
      <c r="C8" s="302">
        <v>41</v>
      </c>
      <c r="D8" s="74"/>
      <c r="E8" s="74"/>
    </row>
    <row r="9" spans="1:5" ht="15" customHeight="1" outlineLevel="1">
      <c r="A9" s="310" t="s">
        <v>59</v>
      </c>
      <c r="B9" s="301">
        <v>1297.1199999999997</v>
      </c>
      <c r="C9" s="302">
        <v>41</v>
      </c>
      <c r="D9" s="74"/>
      <c r="E9" s="74"/>
    </row>
    <row r="10" spans="1:5" ht="15" customHeight="1" outlineLevel="1">
      <c r="A10" s="310" t="s">
        <v>60</v>
      </c>
      <c r="B10" s="301">
        <v>-3870.1457975670373</v>
      </c>
      <c r="C10" s="302">
        <v>42</v>
      </c>
      <c r="D10" s="74"/>
      <c r="E10" s="74"/>
    </row>
    <row r="11" spans="1:5" ht="15" customHeight="1" outlineLevel="1">
      <c r="A11" s="310" t="s">
        <v>61</v>
      </c>
      <c r="B11" s="301">
        <v>-70.31000000000006</v>
      </c>
      <c r="C11" s="302">
        <v>39</v>
      </c>
      <c r="D11" s="74"/>
      <c r="E11" s="74"/>
    </row>
    <row r="12" spans="1:5" ht="15" customHeight="1" outlineLevel="1">
      <c r="A12" s="310" t="s">
        <v>62</v>
      </c>
      <c r="B12" s="301">
        <v>-8467.465666482814</v>
      </c>
      <c r="C12" s="302">
        <v>39</v>
      </c>
      <c r="D12" s="74"/>
      <c r="E12" s="74"/>
    </row>
    <row r="13" spans="1:3" ht="15" customHeight="1" outlineLevel="1">
      <c r="A13" s="310" t="s">
        <v>63</v>
      </c>
      <c r="B13" s="301">
        <v>-5268.47290186005</v>
      </c>
      <c r="C13" s="302">
        <v>38</v>
      </c>
    </row>
    <row r="14" spans="1:3" ht="15" customHeight="1" outlineLevel="1">
      <c r="A14" s="310" t="s">
        <v>64</v>
      </c>
      <c r="B14" s="301">
        <v>-15623.22</v>
      </c>
      <c r="C14" s="302">
        <v>36</v>
      </c>
    </row>
    <row r="15" spans="1:5" ht="15" customHeight="1" outlineLevel="1" thickBot="1">
      <c r="A15" s="312" t="s">
        <v>65</v>
      </c>
      <c r="B15" s="303">
        <v>-2359.803758141078</v>
      </c>
      <c r="C15" s="304">
        <v>35</v>
      </c>
      <c r="D15" s="74"/>
      <c r="E15" s="74"/>
    </row>
    <row r="16" spans="1:10" ht="6" customHeight="1">
      <c r="A16" s="89"/>
      <c r="B16" s="90"/>
      <c r="C16" s="91"/>
      <c r="D16" s="89"/>
      <c r="E16" s="89"/>
      <c r="F16" s="92"/>
      <c r="H16" s="90"/>
      <c r="I16" s="91"/>
      <c r="J16" s="92"/>
    </row>
    <row r="17" spans="1:6" ht="15.75" thickBot="1">
      <c r="A17" s="298" t="s">
        <v>130</v>
      </c>
      <c r="B17" s="298"/>
      <c r="C17" s="298"/>
      <c r="D17" s="31"/>
      <c r="E17" s="31"/>
      <c r="F17" s="31"/>
    </row>
    <row r="18" spans="1:3" ht="15" customHeight="1" outlineLevel="1">
      <c r="A18" s="305" t="s">
        <v>48</v>
      </c>
      <c r="B18" s="299">
        <v>-7587.769002253436</v>
      </c>
      <c r="C18" s="300">
        <v>40</v>
      </c>
    </row>
    <row r="19" spans="1:3" ht="15" customHeight="1" outlineLevel="1">
      <c r="A19" s="306" t="s">
        <v>49</v>
      </c>
      <c r="B19" s="301">
        <v>-9828.013025481785</v>
      </c>
      <c r="C19" s="302">
        <v>40</v>
      </c>
    </row>
    <row r="20" spans="1:3" ht="15" customHeight="1" outlineLevel="1">
      <c r="A20" s="306" t="s">
        <v>50</v>
      </c>
      <c r="B20" s="301">
        <v>-457.38452544908637</v>
      </c>
      <c r="C20" s="302">
        <v>41</v>
      </c>
    </row>
    <row r="21" spans="1:3" ht="15" customHeight="1" outlineLevel="1">
      <c r="A21" s="307" t="s">
        <v>51</v>
      </c>
      <c r="B21" s="301">
        <v>-12407.921464049852</v>
      </c>
      <c r="C21" s="302">
        <v>40</v>
      </c>
    </row>
    <row r="22" spans="1:3" ht="15" customHeight="1" outlineLevel="1" thickBot="1">
      <c r="A22" s="308" t="s">
        <v>52</v>
      </c>
      <c r="B22" s="303">
        <v>-23251.49666000113</v>
      </c>
      <c r="C22" s="304">
        <v>36</v>
      </c>
    </row>
    <row r="23" spans="1:5" ht="12.75" outlineLevel="1">
      <c r="A23" s="120" t="s">
        <v>89</v>
      </c>
      <c r="B23" s="196">
        <f>SUM(B19:B22)</f>
        <v>-45944.81567498185</v>
      </c>
      <c r="E23" s="74"/>
    </row>
    <row r="24" ht="12.75">
      <c r="E24" s="74"/>
    </row>
    <row r="25" spans="1:5" ht="12.75">
      <c r="A25" s="184" t="s">
        <v>142</v>
      </c>
      <c r="E25" s="74"/>
    </row>
    <row r="26" ht="12.75">
      <c r="A26" s="214"/>
    </row>
    <row r="27" ht="12.75">
      <c r="A27" s="214"/>
    </row>
    <row r="28" ht="12.75">
      <c r="A28" s="215"/>
    </row>
    <row r="29" ht="12.75">
      <c r="A29" s="215"/>
    </row>
    <row r="30" ht="12.75">
      <c r="A30" s="215"/>
    </row>
  </sheetData>
  <sheetProtection/>
  <mergeCells count="2">
    <mergeCell ref="A1:C1"/>
    <mergeCell ref="A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6.421875" style="1" bestFit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38" t="s">
        <v>135</v>
      </c>
      <c r="B1" s="238"/>
      <c r="C1" s="238"/>
      <c r="D1" s="238"/>
      <c r="E1" s="238"/>
    </row>
    <row r="2" spans="1:5" ht="15" customHeight="1">
      <c r="A2" s="241" t="s">
        <v>47</v>
      </c>
      <c r="B2" s="239" t="s">
        <v>66</v>
      </c>
      <c r="C2" s="239"/>
      <c r="D2" s="239" t="s">
        <v>67</v>
      </c>
      <c r="E2" s="240"/>
    </row>
    <row r="3" spans="1:5" ht="15" customHeight="1" thickBot="1">
      <c r="A3" s="242"/>
      <c r="B3" s="10" t="s">
        <v>68</v>
      </c>
      <c r="C3" s="10" t="s">
        <v>69</v>
      </c>
      <c r="D3" s="10" t="s">
        <v>68</v>
      </c>
      <c r="E3" s="313" t="s">
        <v>69</v>
      </c>
    </row>
    <row r="4" spans="1:5" ht="16.5" customHeight="1">
      <c r="A4" s="216" t="s">
        <v>37</v>
      </c>
      <c r="B4" s="124">
        <v>0.4888626955565931</v>
      </c>
      <c r="C4" s="124">
        <v>0.05674998340889699</v>
      </c>
      <c r="D4" s="124">
        <v>0.4538219819407714</v>
      </c>
      <c r="E4" s="125">
        <v>0.0005653390937386093</v>
      </c>
    </row>
    <row r="5" spans="1:5" ht="16.5" customHeight="1">
      <c r="A5" s="200" t="s">
        <v>38</v>
      </c>
      <c r="B5" s="126">
        <v>0.5604497835191018</v>
      </c>
      <c r="C5" s="126">
        <v>0.00763440059153506</v>
      </c>
      <c r="D5" s="126">
        <v>0.4311316576238595</v>
      </c>
      <c r="E5" s="127">
        <v>0.0007841582655036073</v>
      </c>
    </row>
    <row r="6" spans="1:5" ht="16.5" customHeight="1">
      <c r="A6" s="200" t="s">
        <v>70</v>
      </c>
      <c r="B6" s="126">
        <v>0.6364304446742024</v>
      </c>
      <c r="C6" s="126">
        <v>0.06931318775847167</v>
      </c>
      <c r="D6" s="126">
        <v>0.2916104777152706</v>
      </c>
      <c r="E6" s="127">
        <v>0.0026458898520553696</v>
      </c>
    </row>
    <row r="7" spans="1:5" ht="16.5" customHeight="1">
      <c r="A7" s="97" t="s">
        <v>133</v>
      </c>
      <c r="B7" s="98">
        <v>0.6330635162057643</v>
      </c>
      <c r="C7" s="98">
        <v>0.06809618385718777</v>
      </c>
      <c r="D7" s="98">
        <v>0.2962552008868752</v>
      </c>
      <c r="E7" s="99">
        <v>0.002585099050172761</v>
      </c>
    </row>
    <row r="8" spans="1:5" ht="16.5" customHeight="1">
      <c r="A8" s="200" t="s">
        <v>134</v>
      </c>
      <c r="B8" s="128">
        <v>0.7755291740405158</v>
      </c>
      <c r="C8" s="128">
        <v>0.19514700346794817</v>
      </c>
      <c r="D8" s="128">
        <v>0.02866916139993</v>
      </c>
      <c r="E8" s="129">
        <v>0.0006546610916062239</v>
      </c>
    </row>
    <row r="9" spans="1:5" ht="16.5" customHeight="1" thickBot="1">
      <c r="A9" s="11" t="s">
        <v>114</v>
      </c>
      <c r="B9" s="43">
        <v>0.767632634001261</v>
      </c>
      <c r="C9" s="43">
        <v>0.18810487205659984</v>
      </c>
      <c r="D9" s="43">
        <v>0.04350083316468036</v>
      </c>
      <c r="E9" s="65">
        <v>0.0007616607774589326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4"/>
      <c r="B1" s="243" t="s">
        <v>94</v>
      </c>
      <c r="C1" s="243"/>
      <c r="D1" s="54"/>
      <c r="E1" s="243" t="s">
        <v>95</v>
      </c>
      <c r="F1" s="243"/>
      <c r="G1" s="314"/>
      <c r="H1" s="243" t="s">
        <v>93</v>
      </c>
      <c r="I1" s="243"/>
      <c r="J1" s="55"/>
      <c r="K1" s="243" t="s">
        <v>137</v>
      </c>
      <c r="L1" s="243"/>
      <c r="M1" s="54"/>
    </row>
    <row r="2" spans="1:14" ht="15">
      <c r="A2" s="217"/>
      <c r="B2" s="56" t="s">
        <v>71</v>
      </c>
      <c r="C2" s="57">
        <v>0.14931851176197636</v>
      </c>
      <c r="D2" s="54"/>
      <c r="E2" s="56" t="s">
        <v>71</v>
      </c>
      <c r="F2" s="57">
        <v>0.08660145658061466</v>
      </c>
      <c r="G2" s="56"/>
      <c r="H2" s="56" t="s">
        <v>71</v>
      </c>
      <c r="I2" s="57">
        <v>0.37488541928508884</v>
      </c>
      <c r="J2" s="57"/>
      <c r="K2" s="56" t="s">
        <v>71</v>
      </c>
      <c r="L2" s="57">
        <v>0.3673368716341203</v>
      </c>
      <c r="M2" s="54"/>
      <c r="N2" s="217"/>
    </row>
    <row r="3" spans="1:14" ht="15">
      <c r="A3" s="217"/>
      <c r="B3" s="56" t="s">
        <v>72</v>
      </c>
      <c r="C3" s="315">
        <v>0.363220645439894</v>
      </c>
      <c r="D3" s="54"/>
      <c r="E3" s="56" t="s">
        <v>72</v>
      </c>
      <c r="F3" s="57">
        <v>0.16264094695905856</v>
      </c>
      <c r="G3" s="56"/>
      <c r="H3" s="56" t="s">
        <v>79</v>
      </c>
      <c r="I3" s="57">
        <v>0.002440303660470631</v>
      </c>
      <c r="J3" s="57"/>
      <c r="K3" s="56" t="s">
        <v>79</v>
      </c>
      <c r="L3" s="57">
        <v>0.002369478093229699</v>
      </c>
      <c r="M3" s="54"/>
      <c r="N3" s="217"/>
    </row>
    <row r="4" spans="1:14" ht="15">
      <c r="A4" s="217"/>
      <c r="B4" s="56" t="s">
        <v>73</v>
      </c>
      <c r="C4" s="57">
        <v>0.01058478570253081</v>
      </c>
      <c r="D4" s="54"/>
      <c r="E4" s="56" t="s">
        <v>73</v>
      </c>
      <c r="F4" s="57">
        <v>0.005475474202811975</v>
      </c>
      <c r="G4" s="56"/>
      <c r="H4" s="56" t="s">
        <v>72</v>
      </c>
      <c r="I4" s="57">
        <v>0.10220649695063518</v>
      </c>
      <c r="J4" s="57"/>
      <c r="K4" s="56" t="s">
        <v>72</v>
      </c>
      <c r="L4" s="57">
        <v>0.10657785932218863</v>
      </c>
      <c r="M4" s="54"/>
      <c r="N4" s="217"/>
    </row>
    <row r="5" spans="1:14" ht="15">
      <c r="A5" s="217"/>
      <c r="B5" s="56" t="s">
        <v>136</v>
      </c>
      <c r="C5" s="315">
        <v>0.20022803156647115</v>
      </c>
      <c r="D5" s="54"/>
      <c r="E5" s="56" t="s">
        <v>136</v>
      </c>
      <c r="F5" s="57">
        <v>0.005357047256328861</v>
      </c>
      <c r="G5" s="56"/>
      <c r="H5" s="56" t="s">
        <v>73</v>
      </c>
      <c r="I5" s="57">
        <v>0.007909325750004376</v>
      </c>
      <c r="J5" s="57"/>
      <c r="K5" s="56" t="s">
        <v>73</v>
      </c>
      <c r="L5" s="57">
        <v>0.007905358675136379</v>
      </c>
      <c r="M5" s="54"/>
      <c r="N5" s="217"/>
    </row>
    <row r="6" spans="1:14" ht="15">
      <c r="A6" s="217"/>
      <c r="B6" s="56" t="s">
        <v>74</v>
      </c>
      <c r="C6" s="315">
        <v>0.008393498052969251</v>
      </c>
      <c r="D6" s="54"/>
      <c r="E6" s="56" t="s">
        <v>74</v>
      </c>
      <c r="F6" s="57">
        <v>0.0006677069181850231</v>
      </c>
      <c r="G6" s="56"/>
      <c r="H6" s="56" t="s">
        <v>136</v>
      </c>
      <c r="I6" s="57">
        <v>0.011950410388894366</v>
      </c>
      <c r="J6" s="57"/>
      <c r="K6" s="56" t="s">
        <v>136</v>
      </c>
      <c r="L6" s="57">
        <v>0.014301914306783538</v>
      </c>
      <c r="M6" s="54"/>
      <c r="N6" s="217"/>
    </row>
    <row r="7" spans="1:14" ht="15">
      <c r="A7" s="217"/>
      <c r="B7" s="56" t="s">
        <v>75</v>
      </c>
      <c r="C7" s="57">
        <v>0.20514701094407264</v>
      </c>
      <c r="D7" s="54"/>
      <c r="E7" s="56" t="s">
        <v>75</v>
      </c>
      <c r="F7" s="57">
        <v>0.6589503509533725</v>
      </c>
      <c r="G7" s="56"/>
      <c r="H7" s="56" t="s">
        <v>74</v>
      </c>
      <c r="I7" s="57">
        <v>5.0794766333232605E-06</v>
      </c>
      <c r="J7" s="57"/>
      <c r="K7" s="56" t="s">
        <v>74</v>
      </c>
      <c r="L7" s="57">
        <v>0.00012512466933317935</v>
      </c>
      <c r="M7" s="54"/>
      <c r="N7" s="217"/>
    </row>
    <row r="8" spans="1:14" ht="15">
      <c r="A8" s="217"/>
      <c r="B8" s="56" t="s">
        <v>76</v>
      </c>
      <c r="C8" s="315">
        <v>0.06310751653208581</v>
      </c>
      <c r="D8" s="54"/>
      <c r="E8" s="56" t="s">
        <v>76</v>
      </c>
      <c r="F8" s="57">
        <v>0.07333810147667422</v>
      </c>
      <c r="G8" s="56"/>
      <c r="H8" s="56" t="s">
        <v>75</v>
      </c>
      <c r="I8" s="57">
        <v>0.39294832963941845</v>
      </c>
      <c r="J8" s="57"/>
      <c r="K8" s="56" t="s">
        <v>75</v>
      </c>
      <c r="L8" s="57">
        <v>0.3947469111606323</v>
      </c>
      <c r="M8" s="54"/>
      <c r="N8" s="217"/>
    </row>
    <row r="9" spans="1:14" ht="15">
      <c r="A9" s="9"/>
      <c r="B9" s="56"/>
      <c r="C9" s="57"/>
      <c r="D9" s="58"/>
      <c r="E9" s="54" t="s">
        <v>78</v>
      </c>
      <c r="F9" s="57">
        <v>0.006968915652954126</v>
      </c>
      <c r="G9" s="56"/>
      <c r="H9" s="56" t="s">
        <v>76</v>
      </c>
      <c r="I9" s="57">
        <v>0.05131596422879551</v>
      </c>
      <c r="J9" s="57"/>
      <c r="K9" s="56" t="s">
        <v>76</v>
      </c>
      <c r="L9" s="57">
        <v>0.05182161988746594</v>
      </c>
      <c r="M9" s="54"/>
      <c r="N9" s="217"/>
    </row>
    <row r="10" spans="1:14" ht="15">
      <c r="A10" s="9"/>
      <c r="B10" s="54"/>
      <c r="C10" s="54"/>
      <c r="D10" s="56"/>
      <c r="E10" s="54"/>
      <c r="F10" s="54"/>
      <c r="G10" s="56"/>
      <c r="H10" s="56" t="s">
        <v>81</v>
      </c>
      <c r="I10" s="57">
        <v>0.0001406830043378445</v>
      </c>
      <c r="J10" s="57"/>
      <c r="K10" s="56" t="s">
        <v>81</v>
      </c>
      <c r="L10" s="57">
        <v>0.0001365999249470343</v>
      </c>
      <c r="M10" s="54"/>
      <c r="N10" s="217"/>
    </row>
    <row r="11" spans="1:14" ht="15">
      <c r="A11" s="2"/>
      <c r="B11" s="56"/>
      <c r="C11" s="56"/>
      <c r="D11" s="56"/>
      <c r="E11" s="54"/>
      <c r="F11" s="54"/>
      <c r="G11" s="56"/>
      <c r="H11" s="56" t="s">
        <v>80</v>
      </c>
      <c r="I11" s="57">
        <v>0.05619798761572126</v>
      </c>
      <c r="J11" s="54"/>
      <c r="K11" s="56" t="s">
        <v>80</v>
      </c>
      <c r="L11" s="57">
        <v>0.05467826232616284</v>
      </c>
      <c r="M11" s="54"/>
      <c r="N11" s="217"/>
    </row>
    <row r="12" spans="1:13" ht="15">
      <c r="A12" s="2"/>
      <c r="B12" s="56"/>
      <c r="C12" s="56"/>
      <c r="D12" s="56"/>
      <c r="E12" s="54"/>
      <c r="F12" s="54"/>
      <c r="G12" s="57"/>
      <c r="H12" s="54"/>
      <c r="I12" s="57"/>
      <c r="J12" s="54"/>
      <c r="K12" s="54"/>
      <c r="L12" s="57"/>
      <c r="M12" s="54"/>
    </row>
    <row r="13" spans="1:16" ht="15">
      <c r="A13" s="2"/>
      <c r="B13" s="59" t="s">
        <v>77</v>
      </c>
      <c r="C13" s="60">
        <f>SUM(C5:C8)</f>
        <v>0.4768760570955988</v>
      </c>
      <c r="D13" s="56"/>
      <c r="E13" s="59" t="s">
        <v>77</v>
      </c>
      <c r="F13" s="60">
        <f>SUM(F5:F9)</f>
        <v>0.7452821222575147</v>
      </c>
      <c r="G13" s="58"/>
      <c r="H13" s="59" t="s">
        <v>77</v>
      </c>
      <c r="I13" s="60">
        <f>SUM(I6:I11)</f>
        <v>0.5125584543538008</v>
      </c>
      <c r="J13" s="56"/>
      <c r="K13" s="59" t="s">
        <v>77</v>
      </c>
      <c r="L13" s="60">
        <f>SUM(L6:L11)</f>
        <v>0.5158104322753249</v>
      </c>
      <c r="M13" s="2"/>
      <c r="P13" s="2"/>
    </row>
    <row r="14" spans="1:16" ht="15" outlineLevel="1">
      <c r="A14" s="2"/>
      <c r="B14" s="59"/>
      <c r="C14" s="60"/>
      <c r="D14" s="33"/>
      <c r="E14" s="59"/>
      <c r="F14" s="60"/>
      <c r="G14" s="34"/>
      <c r="H14" s="59"/>
      <c r="I14" s="60"/>
      <c r="J14" s="33"/>
      <c r="K14" s="59"/>
      <c r="L14" s="60"/>
      <c r="M14" s="2"/>
      <c r="P14" s="2"/>
    </row>
    <row r="15" spans="1:16" ht="12.75" outlineLevel="1">
      <c r="A15" s="2"/>
      <c r="B15" s="8"/>
      <c r="C15" s="8"/>
      <c r="D15" s="8"/>
      <c r="E15" s="8"/>
      <c r="F15" s="8"/>
      <c r="G15" s="8"/>
      <c r="J15" s="8"/>
      <c r="M15" s="2"/>
      <c r="P15" s="2"/>
    </row>
    <row r="16" spans="2:3" ht="12.75" outlineLevel="1">
      <c r="B16" s="8"/>
      <c r="C16" s="8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2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243" t="s">
        <v>138</v>
      </c>
      <c r="C68" s="243"/>
    </row>
    <row r="69" spans="2:5" ht="15">
      <c r="B69" s="56" t="s">
        <v>71</v>
      </c>
      <c r="C69" s="57">
        <v>0.6390087967398543</v>
      </c>
      <c r="E69" s="217"/>
    </row>
    <row r="70" spans="2:5" ht="15">
      <c r="B70" s="56" t="s">
        <v>79</v>
      </c>
      <c r="C70" s="57">
        <v>0.024987361034515165</v>
      </c>
      <c r="E70" s="217"/>
    </row>
    <row r="71" spans="2:5" ht="15">
      <c r="B71" s="56" t="s">
        <v>72</v>
      </c>
      <c r="C71" s="57">
        <v>0.024352605333785502</v>
      </c>
      <c r="E71" s="217"/>
    </row>
    <row r="72" spans="2:5" ht="15">
      <c r="B72" s="56" t="s">
        <v>73</v>
      </c>
      <c r="C72" s="57">
        <v>3.50977577595775E-05</v>
      </c>
      <c r="E72" s="217"/>
    </row>
    <row r="73" spans="2:5" ht="15">
      <c r="B73" s="56" t="s">
        <v>136</v>
      </c>
      <c r="C73" s="57">
        <v>2.8679126486572766E-05</v>
      </c>
      <c r="E73" s="217"/>
    </row>
    <row r="74" spans="2:5" ht="15">
      <c r="B74" s="56" t="s">
        <v>74</v>
      </c>
      <c r="C74" s="70">
        <v>0</v>
      </c>
      <c r="E74" s="217"/>
    </row>
    <row r="75" spans="2:5" ht="15">
      <c r="B75" s="56" t="s">
        <v>75</v>
      </c>
      <c r="C75" s="57">
        <v>0.12226547598358921</v>
      </c>
      <c r="E75" s="217"/>
    </row>
    <row r="76" spans="2:5" ht="15">
      <c r="B76" s="56" t="s">
        <v>76</v>
      </c>
      <c r="C76" s="57">
        <v>0.07436274713769521</v>
      </c>
      <c r="E76" s="217"/>
    </row>
    <row r="77" spans="2:5" ht="15">
      <c r="B77" s="56" t="s">
        <v>81</v>
      </c>
      <c r="C77" s="57">
        <v>0.000764184553333573</v>
      </c>
      <c r="E77" s="217"/>
    </row>
    <row r="78" spans="2:5" ht="15">
      <c r="B78" s="56" t="s">
        <v>80</v>
      </c>
      <c r="C78" s="57">
        <v>0.11317086765521242</v>
      </c>
      <c r="E78" s="217"/>
    </row>
    <row r="79" spans="2:3" ht="15">
      <c r="B79" s="56" t="s">
        <v>82</v>
      </c>
      <c r="C79" s="57">
        <v>0.0006607451416002815</v>
      </c>
    </row>
    <row r="80" spans="2:5" ht="15">
      <c r="B80" s="54" t="s">
        <v>78</v>
      </c>
      <c r="C80" s="57">
        <v>0.0003634395361682425</v>
      </c>
      <c r="E80" s="59"/>
    </row>
    <row r="81" spans="2:3" ht="15">
      <c r="B81" s="54"/>
      <c r="C81" s="57"/>
    </row>
    <row r="82" spans="2:3" ht="15">
      <c r="B82" s="59" t="s">
        <v>77</v>
      </c>
      <c r="C82" s="60">
        <f>SUM(C73:C80)</f>
        <v>0.31161613913408553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8.28125" style="80" customWidth="1"/>
    <col min="2" max="2" width="40.8515625" style="80" customWidth="1"/>
    <col min="3" max="3" width="35.7109375" style="80" customWidth="1"/>
    <col min="4" max="16384" width="9.140625" style="80" customWidth="1"/>
  </cols>
  <sheetData>
    <row r="1" spans="1:3" ht="36.75" customHeight="1" thickBot="1">
      <c r="A1" s="244" t="s">
        <v>140</v>
      </c>
      <c r="B1" s="244"/>
      <c r="C1" s="244"/>
    </row>
    <row r="2" spans="1:4" ht="30" customHeight="1" thickBot="1">
      <c r="A2" s="316" t="s">
        <v>83</v>
      </c>
      <c r="B2" s="218" t="s">
        <v>84</v>
      </c>
      <c r="C2" s="219" t="s">
        <v>85</v>
      </c>
      <c r="D2" s="222"/>
    </row>
    <row r="3" spans="1:4" ht="16.5" customHeight="1">
      <c r="A3" s="81" t="s">
        <v>75</v>
      </c>
      <c r="B3" s="82">
        <v>23516610537.213787</v>
      </c>
      <c r="C3" s="83">
        <f aca="true" t="shared" si="0" ref="C3:C12">B3/$B$12</f>
        <v>0.42429948003705714</v>
      </c>
      <c r="D3" s="223"/>
    </row>
    <row r="4" spans="1:4" ht="16.5" customHeight="1">
      <c r="A4" s="81" t="s">
        <v>80</v>
      </c>
      <c r="B4" s="84">
        <v>18908007818.30048</v>
      </c>
      <c r="C4" s="83">
        <f t="shared" si="0"/>
        <v>0.3411485627635868</v>
      </c>
      <c r="D4" s="223"/>
    </row>
    <row r="5" spans="1:4" ht="16.5" customHeight="1">
      <c r="A5" s="220" t="s">
        <v>76</v>
      </c>
      <c r="B5" s="82">
        <v>12570408997.652683</v>
      </c>
      <c r="C5" s="83">
        <f t="shared" si="0"/>
        <v>0.22680215727164468</v>
      </c>
      <c r="D5" s="224"/>
    </row>
    <row r="6" spans="1:4" ht="16.5" customHeight="1">
      <c r="A6" s="81" t="s">
        <v>86</v>
      </c>
      <c r="B6" s="82">
        <v>136280677.94950002</v>
      </c>
      <c r="C6" s="83">
        <f t="shared" si="0"/>
        <v>0.002458850126448596</v>
      </c>
      <c r="D6" s="223"/>
    </row>
    <row r="7" spans="1:4" ht="16.5" customHeight="1">
      <c r="A7" s="81" t="s">
        <v>81</v>
      </c>
      <c r="B7" s="82">
        <v>125535348.33</v>
      </c>
      <c r="C7" s="83">
        <f t="shared" si="0"/>
        <v>0.002264977044136589</v>
      </c>
      <c r="D7" s="223"/>
    </row>
    <row r="8" spans="1:4" ht="16.5" customHeight="1">
      <c r="A8" s="81" t="s">
        <v>82</v>
      </c>
      <c r="B8" s="82">
        <v>107456050.66000006</v>
      </c>
      <c r="C8" s="83">
        <f t="shared" si="0"/>
        <v>0.0019387805206759847</v>
      </c>
      <c r="D8" s="223"/>
    </row>
    <row r="9" spans="1:4" ht="16.5" customHeight="1">
      <c r="A9" s="81" t="s">
        <v>87</v>
      </c>
      <c r="B9" s="82">
        <v>51287209.28</v>
      </c>
      <c r="C9" s="185">
        <f t="shared" si="0"/>
        <v>0.0009253517293922902</v>
      </c>
      <c r="D9" s="223"/>
    </row>
    <row r="10" spans="1:4" ht="16.5" customHeight="1">
      <c r="A10" s="221" t="s">
        <v>88</v>
      </c>
      <c r="B10" s="82">
        <v>7818450</v>
      </c>
      <c r="C10" s="185">
        <f t="shared" si="0"/>
        <v>0.00014106472803324173</v>
      </c>
      <c r="D10" s="223"/>
    </row>
    <row r="11" spans="1:4" ht="16.5" customHeight="1">
      <c r="A11" s="81" t="s">
        <v>74</v>
      </c>
      <c r="B11" s="82">
        <v>1151488.3399999999</v>
      </c>
      <c r="C11" s="185">
        <f t="shared" si="0"/>
        <v>2.0775779024685065E-05</v>
      </c>
      <c r="D11" s="225"/>
    </row>
    <row r="12" spans="1:4" ht="16.5" customHeight="1" thickBot="1">
      <c r="A12" s="85" t="s">
        <v>24</v>
      </c>
      <c r="B12" s="86">
        <f>SUM(B3:B11)</f>
        <v>55424556577.72645</v>
      </c>
      <c r="C12" s="88">
        <f t="shared" si="0"/>
        <v>1</v>
      </c>
      <c r="D12" s="226"/>
    </row>
    <row r="13" spans="1:3" ht="12.75">
      <c r="A13" s="245"/>
      <c r="B13" s="245"/>
      <c r="C13" s="245"/>
    </row>
    <row r="14" spans="1:3" s="79" customFormat="1" ht="36.75" customHeight="1" thickBot="1">
      <c r="A14" s="244" t="s">
        <v>139</v>
      </c>
      <c r="B14" s="244"/>
      <c r="C14" s="244"/>
    </row>
    <row r="15" spans="1:3" ht="36" customHeight="1" thickBot="1">
      <c r="A15" s="316" t="s">
        <v>83</v>
      </c>
      <c r="B15" s="218" t="s">
        <v>84</v>
      </c>
      <c r="C15" s="219" t="s">
        <v>85</v>
      </c>
    </row>
    <row r="16" spans="1:3" ht="17.25" customHeight="1">
      <c r="A16" s="81" t="s">
        <v>75</v>
      </c>
      <c r="B16" s="82">
        <v>3632748584.870399</v>
      </c>
      <c r="C16" s="87">
        <f aca="true" t="shared" si="1" ref="C16:C22">B16/$B$22</f>
        <v>0.7652945471058786</v>
      </c>
    </row>
    <row r="17" spans="1:3" ht="17.25" customHeight="1">
      <c r="A17" s="81" t="s">
        <v>80</v>
      </c>
      <c r="B17" s="82">
        <v>503189194.0700001</v>
      </c>
      <c r="C17" s="83">
        <f t="shared" si="1"/>
        <v>0.10600456854850338</v>
      </c>
    </row>
    <row r="18" spans="1:3" ht="17.25" customHeight="1">
      <c r="A18" s="220" t="s">
        <v>76</v>
      </c>
      <c r="B18" s="82">
        <v>476900289.7537</v>
      </c>
      <c r="C18" s="83">
        <f t="shared" si="1"/>
        <v>0.1004664051846959</v>
      </c>
    </row>
    <row r="19" spans="1:3" ht="17.25" customHeight="1">
      <c r="A19" s="81" t="s">
        <v>86</v>
      </c>
      <c r="B19" s="82">
        <v>131616632.04950002</v>
      </c>
      <c r="C19" s="83">
        <f>B19/$B$22</f>
        <v>0.02772707454499405</v>
      </c>
    </row>
    <row r="20" spans="1:3" ht="17.25" customHeight="1">
      <c r="A20" s="81" t="s">
        <v>81</v>
      </c>
      <c r="B20" s="82">
        <v>1257092</v>
      </c>
      <c r="C20" s="83">
        <f t="shared" si="1"/>
        <v>0.00026482582824947817</v>
      </c>
    </row>
    <row r="21" spans="1:3" ht="17.25" customHeight="1">
      <c r="A21" s="81" t="s">
        <v>74</v>
      </c>
      <c r="B21" s="82">
        <v>1151488.3399999999</v>
      </c>
      <c r="C21" s="83">
        <f t="shared" si="1"/>
        <v>0.00024257878767832165</v>
      </c>
    </row>
    <row r="22" spans="1:3" ht="17.25" customHeight="1" thickBot="1">
      <c r="A22" s="85" t="s">
        <v>24</v>
      </c>
      <c r="B22" s="86">
        <f>SUM(B16:B21)</f>
        <v>4746863281.0836</v>
      </c>
      <c r="C22" s="88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2013-12-20T11:31:40Z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