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ия Гаврилюк\НА САЙТ\2017\Q1 2017\"/>
    </mc:Choice>
  </mc:AlternateContent>
  <bookViews>
    <workbookView xWindow="0" yWindow="0" windowWidth="19968" windowHeight="8388" tabRatio="917"/>
  </bookViews>
  <sheets>
    <sheet name="Іndexes" sheetId="30" r:id="rId1"/>
    <sheet name="Stock Market of Ukraine" sheetId="53" r:id="rId2"/>
    <sheet name="AMC and CII" sheetId="7" r:id="rId3"/>
    <sheet name="Fund Types" sheetId="35" r:id="rId4"/>
    <sheet name="Regional Breakdown" sheetId="9" r:id="rId5"/>
    <sheet name="Assets and NAV" sheetId="36" r:id="rId6"/>
    <sheet name="Capital Flow in Open-Ended CII" sheetId="52" r:id="rId7"/>
    <sheet name="Investors" sheetId="48" r:id="rId8"/>
    <sheet name="Asset Structure_CII Type" sheetId="11" r:id="rId9"/>
    <sheet name="Asset Structure Change Q1 2017" sheetId="45" r:id="rId10"/>
    <sheet name="Asset Structure_Securities Type" sheetId="34" r:id="rId11"/>
    <sheet name="CII Rates of Return" sheetId="31" r:id="rId12"/>
    <sheet name="NPF under Management" sheetId="46" r:id="rId13"/>
    <sheet name="IC under Managem" sheetId="4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a11" localSheetId="6" hidden="1">{#N/A,#N/A,FALSE,"т02бд"}</definedName>
    <definedName name="____________a11" localSheetId="7" hidden="1">{#N/A,#N/A,FALSE,"т02бд"}</definedName>
    <definedName name="____________a11" localSheetId="12" hidden="1">{#N/A,#N/A,FALSE,"т02бд"}</definedName>
    <definedName name="____________a11" hidden="1">{#N/A,#N/A,FALSE,"т02бд"}</definedName>
    <definedName name="____________t06" localSheetId="6" hidden="1">{#N/A,#N/A,FALSE,"т04"}</definedName>
    <definedName name="____________t06" localSheetId="7" hidden="1">{#N/A,#N/A,FALSE,"т04"}</definedName>
    <definedName name="____________t06" localSheetId="12" hidden="1">{#N/A,#N/A,FALSE,"т04"}</definedName>
    <definedName name="____________t06" hidden="1">{#N/A,#N/A,FALSE,"т04"}</definedName>
    <definedName name="__________a11" localSheetId="6" hidden="1">{#N/A,#N/A,FALSE,"т02бд"}</definedName>
    <definedName name="__________a11" localSheetId="7" hidden="1">{#N/A,#N/A,FALSE,"т02бд"}</definedName>
    <definedName name="__________a11" localSheetId="12" hidden="1">{#N/A,#N/A,FALSE,"т02бд"}</definedName>
    <definedName name="__________a11" hidden="1">{#N/A,#N/A,FALSE,"т02бд"}</definedName>
    <definedName name="__________t06" localSheetId="6" hidden="1">{#N/A,#N/A,FALSE,"т04"}</definedName>
    <definedName name="__________t06" localSheetId="7" hidden="1">{#N/A,#N/A,FALSE,"т04"}</definedName>
    <definedName name="__________t06" localSheetId="12" hidden="1">{#N/A,#N/A,FALSE,"т04"}</definedName>
    <definedName name="__________t06" hidden="1">{#N/A,#N/A,FALSE,"т04"}</definedName>
    <definedName name="________a11" localSheetId="6" hidden="1">{#N/A,#N/A,FALSE,"т02бд"}</definedName>
    <definedName name="________a11" localSheetId="7" hidden="1">{#N/A,#N/A,FALSE,"т02бд"}</definedName>
    <definedName name="________a11" localSheetId="12" hidden="1">{#N/A,#N/A,FALSE,"т02бд"}</definedName>
    <definedName name="________a11" hidden="1">{#N/A,#N/A,FALSE,"т02бд"}</definedName>
    <definedName name="________t06" localSheetId="6" hidden="1">{#N/A,#N/A,FALSE,"т04"}</definedName>
    <definedName name="________t06" localSheetId="7" hidden="1">{#N/A,#N/A,FALSE,"т04"}</definedName>
    <definedName name="________t06" localSheetId="12" hidden="1">{#N/A,#N/A,FALSE,"т04"}</definedName>
    <definedName name="________t06" hidden="1">{#N/A,#N/A,FALSE,"т04"}</definedName>
    <definedName name="______a11" localSheetId="6" hidden="1">{#N/A,#N/A,FALSE,"т02бд"}</definedName>
    <definedName name="______a11" localSheetId="7" hidden="1">{#N/A,#N/A,FALSE,"т02бд"}</definedName>
    <definedName name="______a11" localSheetId="12" hidden="1">{#N/A,#N/A,FALSE,"т02бд"}</definedName>
    <definedName name="______a11" hidden="1">{#N/A,#N/A,FALSE,"т02бд"}</definedName>
    <definedName name="______t06" localSheetId="6" hidden="1">{#N/A,#N/A,FALSE,"т04"}</definedName>
    <definedName name="______t06" localSheetId="7" hidden="1">{#N/A,#N/A,FALSE,"т04"}</definedName>
    <definedName name="______t06" localSheetId="12" hidden="1">{#N/A,#N/A,FALSE,"т04"}</definedName>
    <definedName name="______t06" hidden="1">{#N/A,#N/A,FALSE,"т04"}</definedName>
    <definedName name="____a11" localSheetId="6" hidden="1">{#N/A,#N/A,FALSE,"т02бд"}</definedName>
    <definedName name="____a11" localSheetId="7" hidden="1">{#N/A,#N/A,FALSE,"т02бд"}</definedName>
    <definedName name="____a11" localSheetId="12" hidden="1">{#N/A,#N/A,FALSE,"т02бд"}</definedName>
    <definedName name="____a11" hidden="1">{#N/A,#N/A,FALSE,"т02бд"}</definedName>
    <definedName name="____t06" localSheetId="6" hidden="1">{#N/A,#N/A,FALSE,"т04"}</definedName>
    <definedName name="____t06" localSheetId="7" hidden="1">{#N/A,#N/A,FALSE,"т04"}</definedName>
    <definedName name="____t06" localSheetId="12" hidden="1">{#N/A,#N/A,FALSE,"т04"}</definedName>
    <definedName name="____t06" hidden="1">{#N/A,#N/A,FALSE,"т04"}</definedName>
    <definedName name="__a11" localSheetId="6" hidden="1">{#N/A,#N/A,FALSE,"т02бд"}</definedName>
    <definedName name="__a11" localSheetId="7" hidden="1">{#N/A,#N/A,FALSE,"т02бд"}</definedName>
    <definedName name="__a11" localSheetId="12" hidden="1">{#N/A,#N/A,FALSE,"т02бд"}</definedName>
    <definedName name="__a11" hidden="1">{#N/A,#N/A,FALSE,"т02бд"}</definedName>
    <definedName name="__t06" localSheetId="6" hidden="1">{#N/A,#N/A,FALSE,"т04"}</definedName>
    <definedName name="__t06" localSheetId="7" hidden="1">{#N/A,#N/A,FALSE,"т04"}</definedName>
    <definedName name="__t06" localSheetId="12" hidden="1">{#N/A,#N/A,FALSE,"т04"}</definedName>
    <definedName name="__t06" hidden="1">{#N/A,#N/A,FALSE,"т04"}</definedName>
    <definedName name="_18_Лют_09" localSheetId="10">#REF!</definedName>
    <definedName name="_18_Лют_09" localSheetId="6">#REF!</definedName>
    <definedName name="_18_Лют_09" localSheetId="12">#REF!</definedName>
    <definedName name="_18_Лют_09">#REF!</definedName>
    <definedName name="_19_Лют_09" localSheetId="10">#REF!</definedName>
    <definedName name="_19_Лют_09" localSheetId="6">#REF!</definedName>
    <definedName name="_19_Лют_09" localSheetId="12">#REF!</definedName>
    <definedName name="_19_Лют_09">#REF!</definedName>
    <definedName name="_19_Лют_09_ВЧА" localSheetId="10">#REF!</definedName>
    <definedName name="_19_Лют_09_ВЧА" localSheetId="6">#REF!</definedName>
    <definedName name="_19_Лют_09_ВЧА" localSheetId="12">#REF!</definedName>
    <definedName name="_19_Лют_09_ВЧА">#REF!</definedName>
    <definedName name="_a11" localSheetId="2" hidden="1">{#N/A,#N/A,FALSE,"т02бд"}</definedName>
    <definedName name="_a11" localSheetId="8" hidden="1">{#N/A,#N/A,FALSE,"т02бд"}</definedName>
    <definedName name="_a11" localSheetId="10" hidden="1">{#N/A,#N/A,FALSE,"т02бд"}</definedName>
    <definedName name="_a11" localSheetId="5" hidden="1">{#N/A,#N/A,FALSE,"т02бд"}</definedName>
    <definedName name="_a11" localSheetId="6" hidden="1">{#N/A,#N/A,FALSE,"т02бд"}</definedName>
    <definedName name="_a11" localSheetId="11" hidden="1">{#N/A,#N/A,FALSE,"т02бд"}</definedName>
    <definedName name="_a11" localSheetId="3" hidden="1">{#N/A,#N/A,FALSE,"т02бд"}</definedName>
    <definedName name="_a11" localSheetId="13" hidden="1">{#N/A,#N/A,FALSE,"т02бд"}</definedName>
    <definedName name="_a11" localSheetId="7" hidden="1">{#N/A,#N/A,FALSE,"т02бд"}</definedName>
    <definedName name="_a11" localSheetId="12" hidden="1">{#N/A,#N/A,FALSE,"т02бд"}</definedName>
    <definedName name="_a11" localSheetId="4" hidden="1">{#N/A,#N/A,FALSE,"т02бд"}</definedName>
    <definedName name="_a11" localSheetId="0" hidden="1">{#N/A,#N/A,FALSE,"т02бд"}</definedName>
    <definedName name="_a11" hidden="1">{#N/A,#N/A,FALSE,"т02бд"}</definedName>
    <definedName name="_t06" localSheetId="2" hidden="1">{#N/A,#N/A,FALSE,"т04"}</definedName>
    <definedName name="_t06" localSheetId="8" hidden="1">{#N/A,#N/A,FALSE,"т04"}</definedName>
    <definedName name="_t06" localSheetId="10" hidden="1">{#N/A,#N/A,FALSE,"т04"}</definedName>
    <definedName name="_t06" localSheetId="5" hidden="1">{#N/A,#N/A,FALSE,"т04"}</definedName>
    <definedName name="_t06" localSheetId="6" hidden="1">{#N/A,#N/A,FALSE,"т04"}</definedName>
    <definedName name="_t06" localSheetId="11" hidden="1">{#N/A,#N/A,FALSE,"т04"}</definedName>
    <definedName name="_t06" localSheetId="3" hidden="1">{#N/A,#N/A,FALSE,"т04"}</definedName>
    <definedName name="_t06" localSheetId="13" hidden="1">{#N/A,#N/A,FALSE,"т04"}</definedName>
    <definedName name="_t06" localSheetId="7" hidden="1">{#N/A,#N/A,FALSE,"т04"}</definedName>
    <definedName name="_t06" localSheetId="12" hidden="1">{#N/A,#N/A,FALSE,"т04"}</definedName>
    <definedName name="_t06" localSheetId="4" hidden="1">{#N/A,#N/A,FALSE,"т04"}</definedName>
    <definedName name="_t06" localSheetId="0" hidden="1">{#N/A,#N/A,FALSE,"т04"}</definedName>
    <definedName name="_t06" hidden="1">{#N/A,#N/A,FALSE,"т04"}</definedName>
    <definedName name="_xlnm._FilterDatabase" localSheetId="4" hidden="1">'Regional Breakdown'!#REF!</definedName>
    <definedName name="_xlnm._FilterDatabase" localSheetId="0" hidden="1">Іndexes!#REF!</definedName>
    <definedName name="BAZA">'[1]Мульт-ор М2, швидкість'!$E$1:$E$65536</definedName>
    <definedName name="cevv" localSheetId="12">[2]табл1!#REF!</definedName>
    <definedName name="cevv">[3]табл1!#REF!</definedName>
    <definedName name="d" localSheetId="6" hidden="1">{#N/A,#N/A,FALSE,"т02бд"}</definedName>
    <definedName name="d" localSheetId="13" hidden="1">{#N/A,#N/A,FALSE,"т02бд"}</definedName>
    <definedName name="d" localSheetId="7" hidden="1">{#N/A,#N/A,FALSE,"т02бд"}</definedName>
    <definedName name="d" localSheetId="12" hidden="1">{#N/A,#N/A,FALSE,"т02бд"}</definedName>
    <definedName name="d" hidden="1">{#N/A,#N/A,FALSE,"т02бд"}</definedName>
    <definedName name="ic" localSheetId="2" hidden="1">{#N/A,#N/A,FALSE,"т02бд"}</definedName>
    <definedName name="ic" localSheetId="8" hidden="1">{#N/A,#N/A,FALSE,"т02бд"}</definedName>
    <definedName name="ic" localSheetId="10" hidden="1">{#N/A,#N/A,FALSE,"т02бд"}</definedName>
    <definedName name="ic" localSheetId="5" hidden="1">{#N/A,#N/A,FALSE,"т02бд"}</definedName>
    <definedName name="ic" localSheetId="6" hidden="1">{#N/A,#N/A,FALSE,"т02бд"}</definedName>
    <definedName name="ic" localSheetId="11" hidden="1">{#N/A,#N/A,FALSE,"т02бд"}</definedName>
    <definedName name="ic" localSheetId="3" hidden="1">{#N/A,#N/A,FALSE,"т02бд"}</definedName>
    <definedName name="ic" localSheetId="13" hidden="1">{#N/A,#N/A,FALSE,"т02бд"}</definedName>
    <definedName name="ic" localSheetId="7" hidden="1">{#N/A,#N/A,FALSE,"т02бд"}</definedName>
    <definedName name="ic" localSheetId="12" hidden="1">{#N/A,#N/A,FALSE,"т02бд"}</definedName>
    <definedName name="ic" localSheetId="4" hidden="1">{#N/A,#N/A,FALSE,"т02бд"}</definedName>
    <definedName name="ic" localSheetId="0" hidden="1">{#N/A,#N/A,FALSE,"т02бд"}</definedName>
    <definedName name="ic" hidden="1">{#N/A,#N/A,FALSE,"т02бд"}</definedName>
    <definedName name="ICC_2008" localSheetId="2" hidden="1">{#N/A,#N/A,FALSE,"т02бд"}</definedName>
    <definedName name="ICC_2008" localSheetId="8" hidden="1">{#N/A,#N/A,FALSE,"т02бд"}</definedName>
    <definedName name="ICC_2008" localSheetId="10" hidden="1">{#N/A,#N/A,FALSE,"т02бд"}</definedName>
    <definedName name="ICC_2008" localSheetId="5" hidden="1">{#N/A,#N/A,FALSE,"т02бд"}</definedName>
    <definedName name="ICC_2008" localSheetId="6" hidden="1">{#N/A,#N/A,FALSE,"т02бд"}</definedName>
    <definedName name="ICC_2008" localSheetId="11" hidden="1">{#N/A,#N/A,FALSE,"т02бд"}</definedName>
    <definedName name="ICC_2008" localSheetId="3" hidden="1">{#N/A,#N/A,FALSE,"т02бд"}</definedName>
    <definedName name="ICC_2008" localSheetId="13" hidden="1">{#N/A,#N/A,FALSE,"т02бд"}</definedName>
    <definedName name="ICC_2008" localSheetId="7" hidden="1">{#N/A,#N/A,FALSE,"т02бд"}</definedName>
    <definedName name="ICC_2008" localSheetId="12" hidden="1">{#N/A,#N/A,FALSE,"т02бд"}</definedName>
    <definedName name="ICC_2008" localSheetId="4" hidden="1">{#N/A,#N/A,FALSE,"т02бд"}</definedName>
    <definedName name="ICC_2008" localSheetId="0" hidden="1">{#N/A,#N/A,FALSE,"т02бд"}</definedName>
    <definedName name="ICC_2008" hidden="1">{#N/A,#N/A,FALSE,"т02бд"}</definedName>
    <definedName name="q" localSheetId="2" hidden="1">{#N/A,#N/A,FALSE,"т02бд"}</definedName>
    <definedName name="q" localSheetId="8" hidden="1">{#N/A,#N/A,FALSE,"т02бд"}</definedName>
    <definedName name="q" localSheetId="10" hidden="1">{#N/A,#N/A,FALSE,"т02бд"}</definedName>
    <definedName name="q" localSheetId="5" hidden="1">{#N/A,#N/A,FALSE,"т02бд"}</definedName>
    <definedName name="q" localSheetId="6" hidden="1">{#N/A,#N/A,FALSE,"т02бд"}</definedName>
    <definedName name="q" localSheetId="11" hidden="1">{#N/A,#N/A,FALSE,"т02бд"}</definedName>
    <definedName name="q" localSheetId="3" hidden="1">{#N/A,#N/A,FALSE,"т02бд"}</definedName>
    <definedName name="q" localSheetId="13" hidden="1">{#N/A,#N/A,FALSE,"т02бд"}</definedName>
    <definedName name="q" localSheetId="7" hidden="1">{#N/A,#N/A,FALSE,"т02бд"}</definedName>
    <definedName name="q" localSheetId="12" hidden="1">{#N/A,#N/A,FALSE,"т02бд"}</definedName>
    <definedName name="q" localSheetId="4" hidden="1">{#N/A,#N/A,FALSE,"т02бд"}</definedName>
    <definedName name="q" localSheetId="0" hidden="1">{#N/A,#N/A,FALSE,"т02бд"}</definedName>
    <definedName name="q" hidden="1">{#N/A,#N/A,FALSE,"т02бд"}</definedName>
    <definedName name="tt" localSheetId="2" hidden="1">{#N/A,#N/A,FALSE,"т02бд"}</definedName>
    <definedName name="tt" localSheetId="8" hidden="1">{#N/A,#N/A,FALSE,"т02бд"}</definedName>
    <definedName name="tt" localSheetId="10" hidden="1">{#N/A,#N/A,FALSE,"т02бд"}</definedName>
    <definedName name="tt" localSheetId="5" hidden="1">{#N/A,#N/A,FALSE,"т02бд"}</definedName>
    <definedName name="tt" localSheetId="6" hidden="1">{#N/A,#N/A,FALSE,"т02бд"}</definedName>
    <definedName name="tt" localSheetId="11" hidden="1">{#N/A,#N/A,FALSE,"т02бд"}</definedName>
    <definedName name="tt" localSheetId="3" hidden="1">{#N/A,#N/A,FALSE,"т02бд"}</definedName>
    <definedName name="tt" localSheetId="13" hidden="1">{#N/A,#N/A,FALSE,"т02бд"}</definedName>
    <definedName name="tt" localSheetId="7" hidden="1">{#N/A,#N/A,FALSE,"т02бд"}</definedName>
    <definedName name="tt" localSheetId="12" hidden="1">{#N/A,#N/A,FALSE,"т02бд"}</definedName>
    <definedName name="tt" localSheetId="4" hidden="1">{#N/A,#N/A,FALSE,"т02бд"}</definedName>
    <definedName name="tt" localSheetId="0" hidden="1">{#N/A,#N/A,FALSE,"т02бд"}</definedName>
    <definedName name="tt" hidden="1">{#N/A,#N/A,FALSE,"т02бд"}</definedName>
    <definedName name="V">'[4]146024'!$A$1:$K$1</definedName>
    <definedName name="ven_vcha" localSheetId="6" hidden="1">{#N/A,#N/A,FALSE,"т02бд"}</definedName>
    <definedName name="ven_vcha" localSheetId="13" hidden="1">{#N/A,#N/A,FALSE,"т02бд"}</definedName>
    <definedName name="ven_vcha" localSheetId="7" hidden="1">{#N/A,#N/A,FALSE,"т02бд"}</definedName>
    <definedName name="ven_vcha" localSheetId="12" hidden="1">{#N/A,#N/A,FALSE,"т02бд"}</definedName>
    <definedName name="ven_vcha" hidden="1">{#N/A,#N/A,FALSE,"т02бд"}</definedName>
    <definedName name="wrn.04." localSheetId="2" hidden="1">{#N/A,#N/A,FALSE,"т02бд"}</definedName>
    <definedName name="wrn.04." localSheetId="8" hidden="1">{#N/A,#N/A,FALSE,"т02бд"}</definedName>
    <definedName name="wrn.04." localSheetId="10" hidden="1">{#N/A,#N/A,FALSE,"т02бд"}</definedName>
    <definedName name="wrn.04." localSheetId="5" hidden="1">{#N/A,#N/A,FALSE,"т02бд"}</definedName>
    <definedName name="wrn.04." localSheetId="6" hidden="1">{#N/A,#N/A,FALSE,"т02бд"}</definedName>
    <definedName name="wrn.04." localSheetId="11" hidden="1">{#N/A,#N/A,FALSE,"т02бд"}</definedName>
    <definedName name="wrn.04." localSheetId="3" hidden="1">{#N/A,#N/A,FALSE,"т02бд"}</definedName>
    <definedName name="wrn.04." localSheetId="13" hidden="1">{#N/A,#N/A,FALSE,"т02бд"}</definedName>
    <definedName name="wrn.04." localSheetId="7" hidden="1">{#N/A,#N/A,FALSE,"т02бд"}</definedName>
    <definedName name="wrn.04." localSheetId="12" hidden="1">{#N/A,#N/A,FALSE,"т02бд"}</definedName>
    <definedName name="wrn.04." localSheetId="4" hidden="1">{#N/A,#N/A,FALSE,"т02бд"}</definedName>
    <definedName name="wrn.04." localSheetId="0" hidden="1">{#N/A,#N/A,FALSE,"т02бд"}</definedName>
    <definedName name="wrn.04." hidden="1">{#N/A,#N/A,FALSE,"т02бд"}</definedName>
    <definedName name="wrn.д02." localSheetId="2" hidden="1">{#N/A,#N/A,FALSE,"т02бд"}</definedName>
    <definedName name="wrn.д02." localSheetId="8" hidden="1">{#N/A,#N/A,FALSE,"т02бд"}</definedName>
    <definedName name="wrn.д02." localSheetId="10" hidden="1">{#N/A,#N/A,FALSE,"т02бд"}</definedName>
    <definedName name="wrn.д02." localSheetId="5" hidden="1">{#N/A,#N/A,FALSE,"т02бд"}</definedName>
    <definedName name="wrn.д02." localSheetId="6" hidden="1">{#N/A,#N/A,FALSE,"т02бд"}</definedName>
    <definedName name="wrn.д02." localSheetId="11" hidden="1">{#N/A,#N/A,FALSE,"т02бд"}</definedName>
    <definedName name="wrn.д02." localSheetId="3" hidden="1">{#N/A,#N/A,FALSE,"т02бд"}</definedName>
    <definedName name="wrn.д02." localSheetId="13" hidden="1">{#N/A,#N/A,FALSE,"т02бд"}</definedName>
    <definedName name="wrn.д02." localSheetId="7" hidden="1">{#N/A,#N/A,FALSE,"т02бд"}</definedName>
    <definedName name="wrn.д02." localSheetId="12" hidden="1">{#N/A,#N/A,FALSE,"т02бд"}</definedName>
    <definedName name="wrn.д02." localSheetId="4" hidden="1">{#N/A,#N/A,FALSE,"т02бд"}</definedName>
    <definedName name="wrn.д02." localSheetId="0" hidden="1">{#N/A,#N/A,FALSE,"т02бд"}</definedName>
    <definedName name="wrn.д02." hidden="1">{#N/A,#N/A,FALSE,"т02бд"}</definedName>
    <definedName name="wrn.т171банки." localSheetId="2" hidden="1">{#N/A,#N/A,FALSE,"т17-1банки (2)"}</definedName>
    <definedName name="wrn.т171банки." localSheetId="8" hidden="1">{#N/A,#N/A,FALSE,"т17-1банки (2)"}</definedName>
    <definedName name="wrn.т171банки." localSheetId="10" hidden="1">{#N/A,#N/A,FALSE,"т17-1банки (2)"}</definedName>
    <definedName name="wrn.т171банки." localSheetId="5" hidden="1">{#N/A,#N/A,FALSE,"т17-1банки (2)"}</definedName>
    <definedName name="wrn.т171банки." localSheetId="6" hidden="1">{#N/A,#N/A,FALSE,"т17-1банки (2)"}</definedName>
    <definedName name="wrn.т171банки." localSheetId="11" hidden="1">{#N/A,#N/A,FALSE,"т17-1банки (2)"}</definedName>
    <definedName name="wrn.т171банки." localSheetId="3" hidden="1">{#N/A,#N/A,FALSE,"т17-1банки (2)"}</definedName>
    <definedName name="wrn.т171банки." localSheetId="13" hidden="1">{#N/A,#N/A,FALSE,"т17-1банки (2)"}</definedName>
    <definedName name="wrn.т171банки." localSheetId="7" hidden="1">{#N/A,#N/A,FALSE,"т17-1банки (2)"}</definedName>
    <definedName name="wrn.т171банки." localSheetId="12" hidden="1">{#N/A,#N/A,FALSE,"т17-1банки (2)"}</definedName>
    <definedName name="wrn.т171банки." localSheetId="4" hidden="1">{#N/A,#N/A,FALSE,"т17-1банки (2)"}</definedName>
    <definedName name="wrn.т171банки." localSheetId="0" hidden="1">{#N/A,#N/A,FALSE,"т17-1банки (2)"}</definedName>
    <definedName name="wrn.т171банки." hidden="1">{#N/A,#N/A,FALSE,"т17-1банки (2)"}</definedName>
    <definedName name="_xlnm.Database">#REF!</definedName>
    <definedName name="ГЦ" localSheetId="2" hidden="1">{#N/A,#N/A,FALSE,"т02бд"}</definedName>
    <definedName name="ГЦ" localSheetId="8" hidden="1">{#N/A,#N/A,FALSE,"т02бд"}</definedName>
    <definedName name="ГЦ" localSheetId="10" hidden="1">{#N/A,#N/A,FALSE,"т02бд"}</definedName>
    <definedName name="ГЦ" localSheetId="5" hidden="1">{#N/A,#N/A,FALSE,"т02бд"}</definedName>
    <definedName name="ГЦ" localSheetId="6" hidden="1">{#N/A,#N/A,FALSE,"т02бд"}</definedName>
    <definedName name="ГЦ" localSheetId="11" hidden="1">{#N/A,#N/A,FALSE,"т02бд"}</definedName>
    <definedName name="ГЦ" localSheetId="3" hidden="1">{#N/A,#N/A,FALSE,"т02бд"}</definedName>
    <definedName name="ГЦ" localSheetId="13" hidden="1">{#N/A,#N/A,FALSE,"т02бд"}</definedName>
    <definedName name="ГЦ" localSheetId="7" hidden="1">{#N/A,#N/A,FALSE,"т02бд"}</definedName>
    <definedName name="ГЦ" localSheetId="12" hidden="1">{#N/A,#N/A,FALSE,"т02бд"}</definedName>
    <definedName name="ГЦ" localSheetId="4" hidden="1">{#N/A,#N/A,FALSE,"т02бд"}</definedName>
    <definedName name="ГЦ" localSheetId="0" hidden="1">{#N/A,#N/A,FALSE,"т02бд"}</definedName>
    <definedName name="ГЦ" hidden="1">{#N/A,#N/A,FALSE,"т02бд"}</definedName>
    <definedName name="д17.1">'[5]д17-1'!$A$1:$H$1</definedName>
    <definedName name="ее" localSheetId="2" hidden="1">{#N/A,#N/A,FALSE,"т02бд"}</definedName>
    <definedName name="ее" localSheetId="8" hidden="1">{#N/A,#N/A,FALSE,"т02бд"}</definedName>
    <definedName name="ее" localSheetId="10" hidden="1">{#N/A,#N/A,FALSE,"т02бд"}</definedName>
    <definedName name="ее" localSheetId="5" hidden="1">{#N/A,#N/A,FALSE,"т02бд"}</definedName>
    <definedName name="ее" localSheetId="6" hidden="1">{#N/A,#N/A,FALSE,"т02бд"}</definedName>
    <definedName name="ее" localSheetId="11" hidden="1">{#N/A,#N/A,FALSE,"т02бд"}</definedName>
    <definedName name="ее" localSheetId="3" hidden="1">{#N/A,#N/A,FALSE,"т02бд"}</definedName>
    <definedName name="ее" localSheetId="13" hidden="1">{#N/A,#N/A,FALSE,"т02бд"}</definedName>
    <definedName name="ее" localSheetId="7" hidden="1">{#N/A,#N/A,FALSE,"т02бд"}</definedName>
    <definedName name="ее" localSheetId="12" hidden="1">{#N/A,#N/A,FALSE,"т02бд"}</definedName>
    <definedName name="ее" localSheetId="4" hidden="1">{#N/A,#N/A,FALSE,"т02бд"}</definedName>
    <definedName name="ее" localSheetId="0" hidden="1">{#N/A,#N/A,FALSE,"т02бд"}</definedName>
    <definedName name="ее" hidden="1">{#N/A,#N/A,FALSE,"т02бд"}</definedName>
    <definedName name="збз1998">#REF!</definedName>
    <definedName name="ии" localSheetId="2" hidden="1">{#N/A,#N/A,FALSE,"т02бд"}</definedName>
    <definedName name="ии" localSheetId="8" hidden="1">{#N/A,#N/A,FALSE,"т02бд"}</definedName>
    <definedName name="ии" localSheetId="10" hidden="1">{#N/A,#N/A,FALSE,"т02бд"}</definedName>
    <definedName name="ии" localSheetId="5" hidden="1">{#N/A,#N/A,FALSE,"т02бд"}</definedName>
    <definedName name="ии" localSheetId="6" hidden="1">{#N/A,#N/A,FALSE,"т02бд"}</definedName>
    <definedName name="ии" localSheetId="11" hidden="1">{#N/A,#N/A,FALSE,"т02бд"}</definedName>
    <definedName name="ии" localSheetId="3" hidden="1">{#N/A,#N/A,FALSE,"т02бд"}</definedName>
    <definedName name="ии" localSheetId="13" hidden="1">{#N/A,#N/A,FALSE,"т02бд"}</definedName>
    <definedName name="ии" localSheetId="7" hidden="1">{#N/A,#N/A,FALSE,"т02бд"}</definedName>
    <definedName name="ии" localSheetId="12" hidden="1">{#N/A,#N/A,FALSE,"т02бд"}</definedName>
    <definedName name="ии" localSheetId="4" hidden="1">{#N/A,#N/A,FALSE,"т02бд"}</definedName>
    <definedName name="ии" localSheetId="0" hidden="1">{#N/A,#N/A,FALSE,"т02бд"}</definedName>
    <definedName name="ии" hidden="1">{#N/A,#N/A,FALSE,"т02бд"}</definedName>
    <definedName name="іі" localSheetId="2" hidden="1">{#N/A,#N/A,FALSE,"т02бд"}</definedName>
    <definedName name="іі" localSheetId="8" hidden="1">{#N/A,#N/A,FALSE,"т02бд"}</definedName>
    <definedName name="іі" localSheetId="10" hidden="1">{#N/A,#N/A,FALSE,"т02бд"}</definedName>
    <definedName name="іі" localSheetId="5" hidden="1">{#N/A,#N/A,FALSE,"т02бд"}</definedName>
    <definedName name="іі" localSheetId="6" hidden="1">{#N/A,#N/A,FALSE,"т02бд"}</definedName>
    <definedName name="іі" localSheetId="11" hidden="1">{#N/A,#N/A,FALSE,"т02бд"}</definedName>
    <definedName name="іі" localSheetId="3" hidden="1">{#N/A,#N/A,FALSE,"т02бд"}</definedName>
    <definedName name="іі" localSheetId="13" hidden="1">{#N/A,#N/A,FALSE,"т02бд"}</definedName>
    <definedName name="іі" localSheetId="7" hidden="1">{#N/A,#N/A,FALSE,"т02бд"}</definedName>
    <definedName name="іі" localSheetId="12" hidden="1">{#N/A,#N/A,FALSE,"т02бд"}</definedName>
    <definedName name="іі" localSheetId="4" hidden="1">{#N/A,#N/A,FALSE,"т02бд"}</definedName>
    <definedName name="іі" localSheetId="0" hidden="1">{#N/A,#N/A,FALSE,"т02бд"}</definedName>
    <definedName name="іі" hidden="1">{#N/A,#N/A,FALSE,"т02бд"}</definedName>
    <definedName name="квітень" localSheetId="2" hidden="1">{#N/A,#N/A,FALSE,"т17-1банки (2)"}</definedName>
    <definedName name="квітень" localSheetId="8" hidden="1">{#N/A,#N/A,FALSE,"т17-1банки (2)"}</definedName>
    <definedName name="квітень" localSheetId="10" hidden="1">{#N/A,#N/A,FALSE,"т17-1банки (2)"}</definedName>
    <definedName name="квітень" localSheetId="5" hidden="1">{#N/A,#N/A,FALSE,"т17-1банки (2)"}</definedName>
    <definedName name="квітень" localSheetId="6" hidden="1">{#N/A,#N/A,FALSE,"т17-1банки (2)"}</definedName>
    <definedName name="квітень" localSheetId="11" hidden="1">{#N/A,#N/A,FALSE,"т17-1банки (2)"}</definedName>
    <definedName name="квітень" localSheetId="3" hidden="1">{#N/A,#N/A,FALSE,"т17-1банки (2)"}</definedName>
    <definedName name="квітень" localSheetId="13" hidden="1">{#N/A,#N/A,FALSE,"т17-1банки (2)"}</definedName>
    <definedName name="квітень" localSheetId="7" hidden="1">{#N/A,#N/A,FALSE,"т17-1банки (2)"}</definedName>
    <definedName name="квітень" localSheetId="12" hidden="1">{#N/A,#N/A,FALSE,"т17-1банки (2)"}</definedName>
    <definedName name="квітень" localSheetId="4" hidden="1">{#N/A,#N/A,FALSE,"т17-1банки (2)"}</definedName>
    <definedName name="квітень" localSheetId="0" hidden="1">{#N/A,#N/A,FALSE,"т17-1банки (2)"}</definedName>
    <definedName name="квітень" hidden="1">{#N/A,#N/A,FALSE,"т17-1банки (2)"}</definedName>
    <definedName name="ке" localSheetId="2" hidden="1">{#N/A,#N/A,FALSE,"т17-1банки (2)"}</definedName>
    <definedName name="ке" localSheetId="8" hidden="1">{#N/A,#N/A,FALSE,"т17-1банки (2)"}</definedName>
    <definedName name="ке" localSheetId="10" hidden="1">{#N/A,#N/A,FALSE,"т17-1банки (2)"}</definedName>
    <definedName name="ке" localSheetId="5" hidden="1">{#N/A,#N/A,FALSE,"т17-1банки (2)"}</definedName>
    <definedName name="ке" localSheetId="6" hidden="1">{#N/A,#N/A,FALSE,"т17-1банки (2)"}</definedName>
    <definedName name="ке" localSheetId="11" hidden="1">{#N/A,#N/A,FALSE,"т17-1банки (2)"}</definedName>
    <definedName name="ке" localSheetId="3" hidden="1">{#N/A,#N/A,FALSE,"т17-1банки (2)"}</definedName>
    <definedName name="ке" localSheetId="13" hidden="1">{#N/A,#N/A,FALSE,"т17-1банки (2)"}</definedName>
    <definedName name="ке" localSheetId="7" hidden="1">{#N/A,#N/A,FALSE,"т17-1банки (2)"}</definedName>
    <definedName name="ке" localSheetId="12" hidden="1">{#N/A,#N/A,FALSE,"т17-1банки (2)"}</definedName>
    <definedName name="ке" localSheetId="4" hidden="1">{#N/A,#N/A,FALSE,"т17-1банки (2)"}</definedName>
    <definedName name="ке" localSheetId="0" hidden="1">{#N/A,#N/A,FALSE,"т17-1банки (2)"}</definedName>
    <definedName name="ке" hidden="1">{#N/A,#N/A,FALSE,"т17-1банки (2)"}</definedName>
    <definedName name="М2">'[1]Мульт-ор М2, швидкість'!$C$1:$C$65536</definedName>
    <definedName name="нн" localSheetId="2" hidden="1">{#N/A,#N/A,FALSE,"т02бд"}</definedName>
    <definedName name="нн" localSheetId="8" hidden="1">{#N/A,#N/A,FALSE,"т02бд"}</definedName>
    <definedName name="нн" localSheetId="10" hidden="1">{#N/A,#N/A,FALSE,"т02бд"}</definedName>
    <definedName name="нн" localSheetId="5" hidden="1">{#N/A,#N/A,FALSE,"т02бд"}</definedName>
    <definedName name="нн" localSheetId="6" hidden="1">{#N/A,#N/A,FALSE,"т02бд"}</definedName>
    <definedName name="нн" localSheetId="11" hidden="1">{#N/A,#N/A,FALSE,"т02бд"}</definedName>
    <definedName name="нн" localSheetId="3" hidden="1">{#N/A,#N/A,FALSE,"т02бд"}</definedName>
    <definedName name="нн" localSheetId="13" hidden="1">{#N/A,#N/A,FALSE,"т02бд"}</definedName>
    <definedName name="нн" localSheetId="7" hidden="1">{#N/A,#N/A,FALSE,"т02бд"}</definedName>
    <definedName name="нн" localSheetId="12" hidden="1">{#N/A,#N/A,FALSE,"т02бд"}</definedName>
    <definedName name="нн" localSheetId="4" hidden="1">{#N/A,#N/A,FALSE,"т02бд"}</definedName>
    <definedName name="нн" localSheetId="0" hidden="1">{#N/A,#N/A,FALSE,"т02бд"}</definedName>
    <definedName name="нн" hidden="1">{#N/A,#N/A,FALSE,"т02бд"}</definedName>
    <definedName name="Список">'[4]146024'!$A$8:$A$88</definedName>
    <definedName name="стельм." localSheetId="2" hidden="1">{#N/A,#N/A,FALSE,"т17-1банки (2)"}</definedName>
    <definedName name="стельм." localSheetId="8" hidden="1">{#N/A,#N/A,FALSE,"т17-1банки (2)"}</definedName>
    <definedName name="стельм." localSheetId="10" hidden="1">{#N/A,#N/A,FALSE,"т17-1банки (2)"}</definedName>
    <definedName name="стельм." localSheetId="5" hidden="1">{#N/A,#N/A,FALSE,"т17-1банки (2)"}</definedName>
    <definedName name="стельм." localSheetId="6" hidden="1">{#N/A,#N/A,FALSE,"т17-1банки (2)"}</definedName>
    <definedName name="стельм." localSheetId="11" hidden="1">{#N/A,#N/A,FALSE,"т17-1банки (2)"}</definedName>
    <definedName name="стельм." localSheetId="3" hidden="1">{#N/A,#N/A,FALSE,"т17-1банки (2)"}</definedName>
    <definedName name="стельм." localSheetId="13" hidden="1">{#N/A,#N/A,FALSE,"т17-1банки (2)"}</definedName>
    <definedName name="стельм." localSheetId="7" hidden="1">{#N/A,#N/A,FALSE,"т17-1банки (2)"}</definedName>
    <definedName name="стельм." localSheetId="12" hidden="1">{#N/A,#N/A,FALSE,"т17-1банки (2)"}</definedName>
    <definedName name="стельм." localSheetId="4" hidden="1">{#N/A,#N/A,FALSE,"т17-1банки (2)"}</definedName>
    <definedName name="стельм." localSheetId="0" hidden="1">{#N/A,#N/A,FALSE,"т17-1банки (2)"}</definedName>
    <definedName name="стельм." hidden="1">{#N/A,#N/A,FALSE,"т17-1банки (2)"}</definedName>
    <definedName name="т01">#REF!</definedName>
    <definedName name="т05" localSheetId="2" hidden="1">{#N/A,#N/A,FALSE,"т04"}</definedName>
    <definedName name="т05" localSheetId="8" hidden="1">{#N/A,#N/A,FALSE,"т04"}</definedName>
    <definedName name="т05" localSheetId="10" hidden="1">{#N/A,#N/A,FALSE,"т04"}</definedName>
    <definedName name="т05" localSheetId="5" hidden="1">{#N/A,#N/A,FALSE,"т04"}</definedName>
    <definedName name="т05" localSheetId="6" hidden="1">{#N/A,#N/A,FALSE,"т04"}</definedName>
    <definedName name="т05" localSheetId="11" hidden="1">{#N/A,#N/A,FALSE,"т04"}</definedName>
    <definedName name="т05" localSheetId="3" hidden="1">{#N/A,#N/A,FALSE,"т04"}</definedName>
    <definedName name="т05" localSheetId="13" hidden="1">{#N/A,#N/A,FALSE,"т04"}</definedName>
    <definedName name="т05" localSheetId="7" hidden="1">{#N/A,#N/A,FALSE,"т04"}</definedName>
    <definedName name="т05" localSheetId="12" hidden="1">{#N/A,#N/A,FALSE,"т04"}</definedName>
    <definedName name="т05" localSheetId="4" hidden="1">{#N/A,#N/A,FALSE,"т04"}</definedName>
    <definedName name="т05" localSheetId="0" hidden="1">{#N/A,#N/A,FALSE,"т04"}</definedName>
    <definedName name="т05" hidden="1">{#N/A,#N/A,FALSE,"т04"}</definedName>
    <definedName name="т06">#REF!</definedName>
    <definedName name="т07КБ98">'[6]т07(98)'!$A$1</definedName>
    <definedName name="т09СЕ98">'[7]т09(98) по сек-рам ек-ки'!$A$1</definedName>
    <definedName name="т15">[8]т15!$A$1</definedName>
    <definedName name="т17.1">'[9]т17-1(шаблон)'!$A$1:$H$1</definedName>
    <definedName name="т17.1.2001">'[9]т17-1(шаблон)'!$A$1:$H$1</definedName>
    <definedName name="т17.1обл2001">'[9]т17-1(шаблон)'!$A$1:$H$1</definedName>
    <definedName name="т17.2">#REF!</definedName>
    <definedName name="т17.2.2001">'[10]т17-2 '!$A$1</definedName>
    <definedName name="т17.3">'[10]т17-3'!$A$1:$L$2</definedName>
    <definedName name="т17.3.2001">'[10]т17-2 '!$A$1</definedName>
    <definedName name="т17.4">#REF!</definedName>
    <definedName name="т17.4.1999">#REF!</definedName>
    <definedName name="т17.4.2001">#REF!</definedName>
    <definedName name="т17.5">#REF!</definedName>
    <definedName name="т17.5.2001">#REF!</definedName>
    <definedName name="т17.7">#REF!</definedName>
    <definedName name="т17мб">'[11]т17мб(шаблон)'!$A$1</definedName>
    <definedName name="Усі_банки">'[4]146024'!$A$8:$K$88</definedName>
    <definedName name="ц" localSheetId="10" hidden="1">{#N/A,#N/A,FALSE,"т02бд"}</definedName>
    <definedName name="ц" localSheetId="5" hidden="1">{#N/A,#N/A,FALSE,"т02бд"}</definedName>
    <definedName name="ц" localSheetId="6" hidden="1">{#N/A,#N/A,FALSE,"т02бд"}</definedName>
    <definedName name="ц" localSheetId="11" hidden="1">{#N/A,#N/A,FALSE,"т02бд"}</definedName>
    <definedName name="ц" localSheetId="3" hidden="1">{#N/A,#N/A,FALSE,"т02бд"}</definedName>
    <definedName name="ц" localSheetId="13" hidden="1">{#N/A,#N/A,FALSE,"т02бд"}</definedName>
    <definedName name="ц" localSheetId="7" hidden="1">{#N/A,#N/A,FALSE,"т02бд"}</definedName>
    <definedName name="ц" localSheetId="12" hidden="1">{#N/A,#N/A,FALSE,"т02бд"}</definedName>
    <definedName name="ц" hidden="1">{#N/A,#N/A,FALSE,"т02бд"}</definedName>
    <definedName name="цеу" localSheetId="2" hidden="1">{#N/A,#N/A,FALSE,"т02бд"}</definedName>
    <definedName name="цеу" localSheetId="8" hidden="1">{#N/A,#N/A,FALSE,"т02бд"}</definedName>
    <definedName name="цеу" localSheetId="10" hidden="1">{#N/A,#N/A,FALSE,"т02бд"}</definedName>
    <definedName name="цеу" localSheetId="5" hidden="1">{#N/A,#N/A,FALSE,"т02бд"}</definedName>
    <definedName name="цеу" localSheetId="6" hidden="1">{#N/A,#N/A,FALSE,"т02бд"}</definedName>
    <definedName name="цеу" localSheetId="11" hidden="1">{#N/A,#N/A,FALSE,"т02бд"}</definedName>
    <definedName name="цеу" localSheetId="3" hidden="1">{#N/A,#N/A,FALSE,"т02бд"}</definedName>
    <definedName name="цеу" localSheetId="13" hidden="1">{#N/A,#N/A,FALSE,"т02бд"}</definedName>
    <definedName name="цеу" localSheetId="7" hidden="1">{#N/A,#N/A,FALSE,"т02бд"}</definedName>
    <definedName name="цеу" localSheetId="12" hidden="1">{#N/A,#N/A,FALSE,"т02бд"}</definedName>
    <definedName name="цеу" localSheetId="4" hidden="1">{#N/A,#N/A,FALSE,"т02бд"}</definedName>
    <definedName name="цеу" localSheetId="0" hidden="1">{#N/A,#N/A,FALSE,"т02бд"}</definedName>
    <definedName name="цеу" hidden="1">{#N/A,#N/A,FALSE,"т02бд"}</definedName>
    <definedName name="черв" localSheetId="2" hidden="1">{#N/A,#N/A,FALSE,"т02бд"}</definedName>
    <definedName name="черв" localSheetId="8" hidden="1">{#N/A,#N/A,FALSE,"т02бд"}</definedName>
    <definedName name="черв" localSheetId="10" hidden="1">{#N/A,#N/A,FALSE,"т02бд"}</definedName>
    <definedName name="черв" localSheetId="5" hidden="1">{#N/A,#N/A,FALSE,"т02бд"}</definedName>
    <definedName name="черв" localSheetId="6" hidden="1">{#N/A,#N/A,FALSE,"т02бд"}</definedName>
    <definedName name="черв" localSheetId="11" hidden="1">{#N/A,#N/A,FALSE,"т02бд"}</definedName>
    <definedName name="черв" localSheetId="3" hidden="1">{#N/A,#N/A,FALSE,"т02бд"}</definedName>
    <definedName name="черв" localSheetId="13" hidden="1">{#N/A,#N/A,FALSE,"т02бд"}</definedName>
    <definedName name="черв" localSheetId="7" hidden="1">{#N/A,#N/A,FALSE,"т02бд"}</definedName>
    <definedName name="черв" localSheetId="12" hidden="1">{#N/A,#N/A,FALSE,"т02бд"}</definedName>
    <definedName name="черв" localSheetId="4" hidden="1">{#N/A,#N/A,FALSE,"т02бд"}</definedName>
    <definedName name="черв" localSheetId="0" hidden="1">{#N/A,#N/A,FALSE,"т02бд"}</definedName>
    <definedName name="черв" hidden="1">{#N/A,#N/A,FALSE,"т02бд"}</definedName>
  </definedNames>
  <calcPr calcId="152511"/>
</workbook>
</file>

<file path=xl/calcChain.xml><?xml version="1.0" encoding="utf-8"?>
<calcChain xmlns="http://schemas.openxmlformats.org/spreadsheetml/2006/main">
  <c r="B82" i="11" l="1"/>
  <c r="I60" i="9"/>
  <c r="F60" i="9"/>
  <c r="C60" i="9"/>
  <c r="I31" i="9"/>
  <c r="F31" i="9"/>
  <c r="C31" i="9"/>
  <c r="C46" i="9"/>
  <c r="F46" i="9"/>
  <c r="I46" i="9"/>
  <c r="P12" i="35"/>
  <c r="B13" i="11"/>
  <c r="I23" i="46"/>
  <c r="J31" i="48"/>
  <c r="J37" i="48"/>
  <c r="J36" i="48"/>
  <c r="J35" i="48"/>
  <c r="J34" i="48"/>
  <c r="J33" i="48"/>
  <c r="J32" i="48"/>
  <c r="J30" i="48"/>
  <c r="J11" i="48"/>
  <c r="J10" i="48"/>
  <c r="J9" i="48"/>
  <c r="J8" i="48"/>
  <c r="J7" i="48"/>
  <c r="J6" i="48"/>
  <c r="J5" i="48"/>
  <c r="J4" i="48"/>
  <c r="K4" i="48" s="1"/>
  <c r="R12" i="35"/>
  <c r="S12" i="35"/>
  <c r="B5" i="35"/>
  <c r="B143" i="46"/>
  <c r="B144" i="46" s="1"/>
  <c r="F62" i="46"/>
  <c r="E62" i="46"/>
  <c r="D62" i="46"/>
  <c r="C62" i="46"/>
  <c r="B62" i="46"/>
  <c r="C24" i="46"/>
  <c r="B24" i="46"/>
  <c r="B15" i="46"/>
  <c r="F15" i="46" s="1"/>
  <c r="G8" i="44"/>
  <c r="F8" i="44"/>
  <c r="E8" i="44"/>
  <c r="F55" i="46"/>
  <c r="E55" i="46"/>
  <c r="D55" i="46"/>
  <c r="C55" i="46"/>
  <c r="B55" i="46"/>
  <c r="H48" i="46" s="1"/>
  <c r="I48" i="46" s="1"/>
  <c r="E24" i="46"/>
  <c r="D24" i="46"/>
  <c r="C15" i="46"/>
  <c r="B25" i="52"/>
  <c r="B24" i="52"/>
  <c r="C24" i="52"/>
  <c r="C16" i="52"/>
  <c r="B16" i="52"/>
  <c r="G25" i="35"/>
  <c r="E25" i="35"/>
  <c r="D25" i="35"/>
  <c r="C25" i="35"/>
  <c r="G24" i="35"/>
  <c r="F24" i="35"/>
  <c r="E24" i="35"/>
  <c r="D24" i="35"/>
  <c r="C24" i="35"/>
  <c r="G23" i="35"/>
  <c r="E23" i="35"/>
  <c r="D23" i="35"/>
  <c r="C23" i="35"/>
  <c r="G22" i="35"/>
  <c r="F22" i="35"/>
  <c r="E22" i="35"/>
  <c r="D22" i="35"/>
  <c r="C22" i="35"/>
  <c r="C40" i="7"/>
  <c r="C39" i="7"/>
  <c r="C38" i="7"/>
  <c r="C37" i="7"/>
  <c r="C36" i="7"/>
  <c r="C35" i="7"/>
  <c r="C34" i="7"/>
  <c r="C31" i="7"/>
  <c r="C30" i="7"/>
  <c r="C29" i="7"/>
  <c r="C28" i="7"/>
  <c r="C27" i="7"/>
  <c r="C26" i="7"/>
  <c r="C25" i="7"/>
  <c r="C24" i="7"/>
  <c r="C23" i="7"/>
  <c r="C22" i="7"/>
  <c r="C21" i="7"/>
  <c r="C20" i="7"/>
  <c r="C19" i="7"/>
  <c r="C18" i="7"/>
  <c r="C17" i="7"/>
  <c r="C16" i="7"/>
  <c r="I3" i="53"/>
  <c r="H3" i="53"/>
  <c r="I31" i="53"/>
  <c r="H31" i="53"/>
  <c r="I29" i="53"/>
  <c r="H29" i="53"/>
  <c r="I27" i="53"/>
  <c r="H27" i="53"/>
  <c r="I25" i="53"/>
  <c r="I21" i="53"/>
  <c r="H21" i="53"/>
  <c r="I19" i="53"/>
  <c r="H19" i="53"/>
  <c r="I17" i="53"/>
  <c r="H17" i="53"/>
  <c r="I16" i="53"/>
  <c r="H16" i="53"/>
  <c r="I13" i="53"/>
  <c r="I9" i="53"/>
  <c r="H9" i="53"/>
  <c r="I7" i="53"/>
  <c r="H7" i="53"/>
  <c r="I5" i="53"/>
  <c r="H5" i="53"/>
  <c r="I4" i="53"/>
  <c r="H4" i="53"/>
  <c r="E32" i="53"/>
  <c r="E30" i="53"/>
  <c r="E28" i="53"/>
  <c r="E26" i="53"/>
  <c r="E24" i="53"/>
  <c r="E22" i="53"/>
  <c r="E20" i="53"/>
  <c r="E18" i="53"/>
  <c r="I18" i="53" s="1"/>
  <c r="E14" i="53"/>
  <c r="E12" i="53"/>
  <c r="E10" i="53"/>
  <c r="E15" i="53" s="1"/>
  <c r="E8" i="53"/>
  <c r="E6" i="53"/>
  <c r="G14" i="53"/>
  <c r="I14" i="53" s="1"/>
  <c r="G12" i="53"/>
  <c r="G10" i="53"/>
  <c r="I10" i="53" s="1"/>
  <c r="G8" i="53"/>
  <c r="I8" i="53"/>
  <c r="G6" i="53"/>
  <c r="G15" i="53" s="1"/>
  <c r="I15" i="53" s="1"/>
  <c r="G24" i="53"/>
  <c r="F22" i="53"/>
  <c r="C24" i="53"/>
  <c r="C33" i="53" s="1"/>
  <c r="B22" i="53"/>
  <c r="D20" i="53"/>
  <c r="D14" i="53"/>
  <c r="C10" i="53"/>
  <c r="D6" i="53"/>
  <c r="G32" i="53"/>
  <c r="G33" i="53" s="1"/>
  <c r="G30" i="53"/>
  <c r="I30" i="53" s="1"/>
  <c r="G28" i="53"/>
  <c r="I28" i="53" s="1"/>
  <c r="G26" i="53"/>
  <c r="G22" i="53"/>
  <c r="I22" i="53"/>
  <c r="G20" i="53"/>
  <c r="H20" i="53" s="1"/>
  <c r="G18" i="53"/>
  <c r="D8" i="53"/>
  <c r="D15" i="53" s="1"/>
  <c r="D10" i="53"/>
  <c r="D12" i="53"/>
  <c r="D18" i="53"/>
  <c r="F33" i="53" s="1"/>
  <c r="D22" i="53"/>
  <c r="D24" i="53"/>
  <c r="D26" i="53"/>
  <c r="D28" i="53"/>
  <c r="D30" i="53"/>
  <c r="F32" i="53"/>
  <c r="F4" i="30"/>
  <c r="J21" i="46"/>
  <c r="E5" i="46"/>
  <c r="F5" i="46"/>
  <c r="E6" i="46"/>
  <c r="F6" i="46"/>
  <c r="E7" i="46"/>
  <c r="F7" i="46"/>
  <c r="E8" i="46"/>
  <c r="F8" i="46"/>
  <c r="E12" i="46"/>
  <c r="F12" i="46"/>
  <c r="E13" i="46"/>
  <c r="F13" i="46"/>
  <c r="E14" i="46"/>
  <c r="F14" i="46"/>
  <c r="D15" i="46"/>
  <c r="E15" i="46"/>
  <c r="H21" i="46"/>
  <c r="I21" i="46"/>
  <c r="K21" i="46"/>
  <c r="H22" i="46"/>
  <c r="I22" i="46"/>
  <c r="J22" i="46"/>
  <c r="K22" i="46"/>
  <c r="H23" i="46"/>
  <c r="J23" i="46"/>
  <c r="K23" i="46"/>
  <c r="F24" i="46"/>
  <c r="I24" i="46" s="1"/>
  <c r="H24" i="46"/>
  <c r="G24" i="46"/>
  <c r="A43" i="46"/>
  <c r="H45" i="46"/>
  <c r="I45" i="46"/>
  <c r="J45" i="46"/>
  <c r="K45" i="46"/>
  <c r="L45" i="46"/>
  <c r="M45" i="46"/>
  <c r="N45" i="46"/>
  <c r="O45" i="46"/>
  <c r="H46" i="46"/>
  <c r="I46" i="46"/>
  <c r="J46" i="46"/>
  <c r="K46" i="46" s="1"/>
  <c r="L46" i="46"/>
  <c r="M46" i="46"/>
  <c r="N46" i="46"/>
  <c r="O46" i="46" s="1"/>
  <c r="H47" i="46"/>
  <c r="I47" i="46"/>
  <c r="J47" i="46"/>
  <c r="K47" i="46"/>
  <c r="L47" i="46"/>
  <c r="M47" i="46"/>
  <c r="N47" i="46"/>
  <c r="O47" i="46"/>
  <c r="B48" i="46"/>
  <c r="J48" i="46"/>
  <c r="K48" i="46" s="1"/>
  <c r="C48" i="46"/>
  <c r="D48" i="46"/>
  <c r="E48" i="46"/>
  <c r="F48" i="46"/>
  <c r="L48" i="46"/>
  <c r="M48" i="46" s="1"/>
  <c r="A100" i="46"/>
  <c r="C143" i="46"/>
  <c r="D143" i="46"/>
  <c r="D144" i="46" s="1"/>
  <c r="B145" i="46"/>
  <c r="C145" i="46"/>
  <c r="D145" i="46"/>
  <c r="E13" i="11"/>
  <c r="H13" i="11"/>
  <c r="K13" i="11"/>
  <c r="N13" i="11"/>
  <c r="Q13" i="11"/>
  <c r="O12" i="35"/>
  <c r="Q12" i="35"/>
  <c r="B21" i="35"/>
  <c r="B25" i="35" s="1"/>
  <c r="B6" i="53"/>
  <c r="C6" i="53"/>
  <c r="C15" i="53" s="1"/>
  <c r="F6" i="53"/>
  <c r="B8" i="53"/>
  <c r="C8" i="53"/>
  <c r="F8" i="53"/>
  <c r="H8" i="53" s="1"/>
  <c r="B10" i="53"/>
  <c r="F10" i="53"/>
  <c r="B12" i="53"/>
  <c r="C12" i="53"/>
  <c r="F12" i="53"/>
  <c r="B14" i="53"/>
  <c r="C14" i="53"/>
  <c r="F14" i="53"/>
  <c r="B18" i="53"/>
  <c r="C18" i="53"/>
  <c r="F18" i="53"/>
  <c r="H18" i="53" s="1"/>
  <c r="B20" i="53"/>
  <c r="C20" i="53"/>
  <c r="F20" i="53"/>
  <c r="C22" i="53"/>
  <c r="B24" i="53"/>
  <c r="F24" i="53"/>
  <c r="B26" i="53"/>
  <c r="C26" i="53"/>
  <c r="F26" i="53"/>
  <c r="D33" i="53" s="1"/>
  <c r="B28" i="53"/>
  <c r="C28" i="53"/>
  <c r="F28" i="53"/>
  <c r="B30" i="53"/>
  <c r="C30" i="53"/>
  <c r="F30" i="53"/>
  <c r="B32" i="53"/>
  <c r="C32" i="53"/>
  <c r="D32" i="53"/>
  <c r="E19" i="30"/>
  <c r="F19" i="30"/>
  <c r="E18" i="30"/>
  <c r="F18" i="30"/>
  <c r="E5" i="30"/>
  <c r="F5" i="30"/>
  <c r="E20" i="30"/>
  <c r="F20" i="30"/>
  <c r="E15" i="30"/>
  <c r="F15" i="30"/>
  <c r="E11" i="30"/>
  <c r="F11" i="30"/>
  <c r="E9" i="30"/>
  <c r="F9" i="30"/>
  <c r="E12" i="30"/>
  <c r="F12" i="30"/>
  <c r="E16" i="30"/>
  <c r="F16" i="30"/>
  <c r="E13" i="30"/>
  <c r="F13" i="30"/>
  <c r="E10" i="30"/>
  <c r="F10" i="30"/>
  <c r="E8" i="30"/>
  <c r="F8" i="30"/>
  <c r="E4" i="30"/>
  <c r="E17" i="30"/>
  <c r="F17" i="30"/>
  <c r="E3" i="30"/>
  <c r="F3" i="30"/>
  <c r="E14" i="30"/>
  <c r="F14" i="30"/>
  <c r="E6" i="30"/>
  <c r="F6" i="30"/>
  <c r="E7" i="30"/>
  <c r="F7" i="30"/>
  <c r="B23" i="35"/>
  <c r="B24" i="35"/>
  <c r="B22" i="35"/>
  <c r="C144" i="46"/>
  <c r="K24" i="46"/>
  <c r="J24" i="46"/>
  <c r="H30" i="53"/>
  <c r="H32" i="53"/>
  <c r="K7" i="48" l="1"/>
  <c r="K11" i="48"/>
  <c r="K8" i="48"/>
  <c r="K10" i="48"/>
  <c r="K9" i="48"/>
  <c r="F15" i="53"/>
  <c r="H15" i="53" s="1"/>
  <c r="B33" i="53"/>
  <c r="H6" i="53"/>
  <c r="N48" i="46"/>
  <c r="O48" i="46" s="1"/>
  <c r="I20" i="53"/>
  <c r="I26" i="53"/>
  <c r="I6" i="53"/>
  <c r="E33" i="53"/>
  <c r="H28" i="53"/>
  <c r="B15" i="53"/>
  <c r="T12" i="35"/>
  <c r="K5" i="48"/>
  <c r="H10" i="53"/>
  <c r="H22" i="53"/>
  <c r="K6" i="48"/>
  <c r="H33" i="53"/>
  <c r="I33" i="53"/>
  <c r="I32" i="53"/>
</calcChain>
</file>

<file path=xl/sharedStrings.xml><?xml version="1.0" encoding="utf-8"?>
<sst xmlns="http://schemas.openxmlformats.org/spreadsheetml/2006/main" count="801" uniqueCount="297">
  <si>
    <t>Інтервальні</t>
  </si>
  <si>
    <t>Фонди</t>
  </si>
  <si>
    <t>Відкриті</t>
  </si>
  <si>
    <t>Кількість КУА</t>
  </si>
  <si>
    <t>Регіон</t>
  </si>
  <si>
    <t>Венчурні</t>
  </si>
  <si>
    <t>Усі (з венчурними)</t>
  </si>
  <si>
    <t>Частка за кіл-тю ІСІ</t>
  </si>
  <si>
    <t>Частка за кіл-тю КУА</t>
  </si>
  <si>
    <t>Частка за активами в управлінні</t>
  </si>
  <si>
    <t>-</t>
  </si>
  <si>
    <t>* Без урахування цінних паперів ІСІ на пред’явника.</t>
  </si>
  <si>
    <t>http://www.uaib.com.ua/analituaib/rankings/kua.html</t>
  </si>
  <si>
    <t>%</t>
  </si>
  <si>
    <t>Закриті невенчурні</t>
  </si>
  <si>
    <t>УСІ невенчурні</t>
  </si>
  <si>
    <t>проц. п.</t>
  </si>
  <si>
    <t>http://www.uaib.com.ua/analituaib/rankings/ici.html</t>
  </si>
  <si>
    <t>Інвестори ІСІ за категоріями, кількість та частка у загальній кількості</t>
  </si>
  <si>
    <t>х</t>
  </si>
  <si>
    <t>31.12.2014 (2014)</t>
  </si>
  <si>
    <t>31.12.2015 (2015)</t>
  </si>
  <si>
    <t>частка</t>
  </si>
  <si>
    <t>http://www.bloomberg.com/markets/stocks/world-indexes</t>
  </si>
  <si>
    <t>31.12.2016 (2016)</t>
  </si>
  <si>
    <t>частка (разом)</t>
  </si>
  <si>
    <r>
      <rPr>
        <b/>
        <sz val="9"/>
        <color indexed="8"/>
        <rFont val="Arial"/>
        <family val="2"/>
        <charset val="204"/>
      </rPr>
      <t>NB: Різке погіршення динаміки у 2016 році, зокрема в частині лістингових ЦП,</t>
    </r>
    <r>
      <rPr>
        <sz val="9"/>
        <color indexed="8"/>
        <rFont val="Arial"/>
        <family val="2"/>
        <charset val="204"/>
      </rPr>
      <t xml:space="preserve"> пов'язано з набранням чинності з початку року значно жорсткіших вимог до лістингу, що були прийняті внесенням змін у нормативний акт НКЦПФР, який регулює діяльність фондових бірж.</t>
    </r>
  </si>
  <si>
    <t>Закриті (крім венчурних), у т. ч.:</t>
  </si>
  <si>
    <t>з публічною емісією</t>
  </si>
  <si>
    <t>з приватною емісією</t>
  </si>
  <si>
    <t>31.03.2016</t>
  </si>
  <si>
    <t>31.12.2016</t>
  </si>
  <si>
    <t>Розподіл ВЧА ІСІ за категоріями інвесторів станом на 31.12.2016 р., частка у ВЧА*</t>
  </si>
  <si>
    <t>Усі (невенчурні)</t>
  </si>
  <si>
    <t xml:space="preserve"> </t>
  </si>
  <si>
    <t>31.03.2017</t>
  </si>
  <si>
    <t>Indexes</t>
  </si>
  <si>
    <t>Q1 2017</t>
  </si>
  <si>
    <t>Annual change</t>
  </si>
  <si>
    <t>UX (Ukraine)</t>
  </si>
  <si>
    <t>BIST 100 National Index (Тurkey)</t>
  </si>
  <si>
    <t>WSE WIG 20 (Poland)</t>
  </si>
  <si>
    <t>SENSEX (Mumbai SE) 30 (Іndia)</t>
  </si>
  <si>
    <t>HANG SENG (Hong Kong)</t>
  </si>
  <si>
    <t>Ibovespa Sao Paulo SE Index (Brazil)</t>
  </si>
  <si>
    <t>DAX (Germany)</t>
  </si>
  <si>
    <t>S&amp;P 500 (USA)</t>
  </si>
  <si>
    <t>CAC 40 (France)</t>
  </si>
  <si>
    <t>DJIA (USA)</t>
  </si>
  <si>
    <t>SHANGHAI SE COMPOSITE (China)</t>
  </si>
  <si>
    <t>FTSE/JSE Africa All-Share Index (PAR)</t>
  </si>
  <si>
    <t>PFTS (Ukraine)</t>
  </si>
  <si>
    <t>FTSE 100  (Great Britain)</t>
  </si>
  <si>
    <t>Cyprus SE General Index (Cyprus)</t>
  </si>
  <si>
    <t>NIKKEI 225 (Japan)</t>
  </si>
  <si>
    <t>RTS (Russia)</t>
  </si>
  <si>
    <t>MICEX (Russia)</t>
  </si>
  <si>
    <t>Ranking by quarterly indicator</t>
  </si>
  <si>
    <t>31.03.2016  (Q1 2016)</t>
  </si>
  <si>
    <t>31.12.2016 (Q4  2016 )</t>
  </si>
  <si>
    <t>31.03.2017 (Q1 2017)</t>
  </si>
  <si>
    <t>Annual Change</t>
  </si>
  <si>
    <t>Change for Q1 2017</t>
  </si>
  <si>
    <t>equities*</t>
  </si>
  <si>
    <t>corporate bonds</t>
  </si>
  <si>
    <t>municipal bonds</t>
  </si>
  <si>
    <t>NBU deposit certificates</t>
  </si>
  <si>
    <t>equities</t>
  </si>
  <si>
    <t>investment certificates</t>
  </si>
  <si>
    <t>derivatives (without state derivatives)</t>
  </si>
  <si>
    <t>оptional certificates</t>
  </si>
  <si>
    <t>Stock Indexes: Ukraine and the World</t>
  </si>
  <si>
    <t>* According to data of exchanges and Bloomberg Agency</t>
  </si>
  <si>
    <t>Number of Registered CII per One AMC</t>
  </si>
  <si>
    <t>Date</t>
  </si>
  <si>
    <t>Number of AMC</t>
  </si>
  <si>
    <t>* AMC - asset management company; CII - collective investment institution; NPF - private pension fund</t>
  </si>
  <si>
    <t>For more details on the results of the AMC's CII asset management activities, NPF and IC see</t>
  </si>
  <si>
    <t>AMC ranking</t>
  </si>
  <si>
    <t>CII ranking</t>
  </si>
  <si>
    <t>Total Number of AMC, CII and the Average Number of CII under Management (Registered)</t>
  </si>
  <si>
    <t>Number of CII that Have Reached Compliance with the Standards, by  Fund Type and Legal Form</t>
  </si>
  <si>
    <t>IC under Management</t>
  </si>
  <si>
    <t>Date/Period</t>
  </si>
  <si>
    <t>Total</t>
  </si>
  <si>
    <t>UIF*</t>
  </si>
  <si>
    <t>CIF*</t>
  </si>
  <si>
    <t>CD*</t>
  </si>
  <si>
    <t>CNN*</t>
  </si>
  <si>
    <t>CV*</t>
  </si>
  <si>
    <t>Q1 2017 change</t>
  </si>
  <si>
    <t>Number of Diversified CII with Public Issue, by Fund Class*</t>
  </si>
  <si>
    <t>Equity funds</t>
  </si>
  <si>
    <t>Bond funds</t>
  </si>
  <si>
    <t>Money market funds</t>
  </si>
  <si>
    <t>Other funds</t>
  </si>
  <si>
    <t>Mixed funds*</t>
  </si>
  <si>
    <t xml:space="preserve">CII with Public Issue </t>
  </si>
  <si>
    <t>CII Type and Class</t>
  </si>
  <si>
    <t>Number</t>
  </si>
  <si>
    <t>Open-ended (total), including:</t>
  </si>
  <si>
    <t>diversified</t>
  </si>
  <si>
    <t>specialized</t>
  </si>
  <si>
    <t>Interval(total), including:</t>
  </si>
  <si>
    <t>Closed-end (total), including:</t>
  </si>
  <si>
    <t>non-diversified</t>
  </si>
  <si>
    <t>Open-ended</t>
  </si>
  <si>
    <t>Interval</t>
  </si>
  <si>
    <t>Closed-end (venture excluded)</t>
  </si>
  <si>
    <t>Venture</t>
  </si>
  <si>
    <t>Regional Distribution of CII</t>
  </si>
  <si>
    <t>Region</t>
  </si>
  <si>
    <t>Share by AMC Number</t>
  </si>
  <si>
    <t>Share by CII Number</t>
  </si>
  <si>
    <t>Share by CII AuM</t>
  </si>
  <si>
    <t>c.Kyiv and Kyiv region</t>
  </si>
  <si>
    <t>Dnipropetrovsk region</t>
  </si>
  <si>
    <t>Kharkiv region</t>
  </si>
  <si>
    <t>Odessa region</t>
  </si>
  <si>
    <t>Lviv region</t>
  </si>
  <si>
    <t>Other Regions*</t>
  </si>
  <si>
    <t>Other Regions</t>
  </si>
  <si>
    <t>Ivano-Frankivsk region</t>
  </si>
  <si>
    <t>Poltava region</t>
  </si>
  <si>
    <t>Zaporizhzhia region</t>
  </si>
  <si>
    <t>Donetsk region</t>
  </si>
  <si>
    <t>CII Assets Value*</t>
  </si>
  <si>
    <t>UAH, mln</t>
  </si>
  <si>
    <t>Funds</t>
  </si>
  <si>
    <t>Q1 2017 Change</t>
  </si>
  <si>
    <t>with public issue</t>
  </si>
  <si>
    <t>with  private issue</t>
  </si>
  <si>
    <t>Venture funds</t>
  </si>
  <si>
    <t xml:space="preserve">All funds </t>
  </si>
  <si>
    <t>* Acting CII that have reached the norm for minimum amount of assets (were recognized as valid),  are managed by AMC and provided statements for the relevant period (on the reporting date)</t>
  </si>
  <si>
    <t>CII NAV*</t>
  </si>
  <si>
    <t>UAH, mln.</t>
  </si>
  <si>
    <t>Monthly Net Inflow/Outflow of Capital in Open-Ended CII for the Year (Based on Daily Data)</t>
  </si>
  <si>
    <t>Net Inflow /Outflow in Open-Ended CII in Q1 2016-2017, UAH, thsd</t>
  </si>
  <si>
    <t>March   '16</t>
  </si>
  <si>
    <t>April '16</t>
  </si>
  <si>
    <t>May  '16</t>
  </si>
  <si>
    <t>June '16</t>
  </si>
  <si>
    <t>July   '16</t>
  </si>
  <si>
    <t>August  '16</t>
  </si>
  <si>
    <t>September  '16</t>
  </si>
  <si>
    <t>October '16</t>
  </si>
  <si>
    <t>November '16</t>
  </si>
  <si>
    <t>December '16</t>
  </si>
  <si>
    <t>January  '17</t>
  </si>
  <si>
    <t>February   '17</t>
  </si>
  <si>
    <t>March   '17</t>
  </si>
  <si>
    <t>Period</t>
  </si>
  <si>
    <t>For 12 months</t>
  </si>
  <si>
    <t>Annual</t>
  </si>
  <si>
    <t>Q1 2016</t>
  </si>
  <si>
    <t>Q2 2016</t>
  </si>
  <si>
    <t>Q3 2016</t>
  </si>
  <si>
    <t>Q4 2016</t>
  </si>
  <si>
    <t>…in the previous quarter</t>
  </si>
  <si>
    <t xml:space="preserve">* For quarterly data  -  the average based on monthly data </t>
  </si>
  <si>
    <r>
      <t>** For the year - the average for 12 months.</t>
    </r>
    <r>
      <rPr>
        <i/>
        <sz val="9"/>
        <rFont val="Arial"/>
        <family val="2"/>
        <charset val="204"/>
      </rPr>
      <t>.</t>
    </r>
  </si>
  <si>
    <t>Number of funds on which data for the period are available*</t>
  </si>
  <si>
    <t>Legal Entities</t>
  </si>
  <si>
    <t>Natural Persons</t>
  </si>
  <si>
    <t>residents</t>
  </si>
  <si>
    <t>non-residents</t>
  </si>
  <si>
    <t>TOTAL</t>
  </si>
  <si>
    <t>with private issue</t>
  </si>
  <si>
    <t>All funds</t>
  </si>
  <si>
    <t>* Excluding the fund's securities to bearer.</t>
  </si>
  <si>
    <t>As at 31.12.2016</t>
  </si>
  <si>
    <t>As at 31.03.2017</t>
  </si>
  <si>
    <t>Open-ended CII</t>
  </si>
  <si>
    <t>Interval CII</t>
  </si>
  <si>
    <t>Closed-end CII with Public Issue</t>
  </si>
  <si>
    <t>* AR - accounrs receivable</t>
  </si>
  <si>
    <t>Other assets (including AR*)</t>
  </si>
  <si>
    <t>Moneys and bank deposits</t>
  </si>
  <si>
    <t>Promissory notes</t>
  </si>
  <si>
    <t>Bank metals</t>
  </si>
  <si>
    <t>State bonds (OVDP)</t>
  </si>
  <si>
    <t>Equities</t>
  </si>
  <si>
    <t>Corporate bonds</t>
  </si>
  <si>
    <t>Securities</t>
  </si>
  <si>
    <t>Real estate</t>
  </si>
  <si>
    <t>Other assets (including AR)</t>
  </si>
  <si>
    <t>Venture CII</t>
  </si>
  <si>
    <t>Mortgage</t>
  </si>
  <si>
    <t>Other securities</t>
  </si>
  <si>
    <t>p.p.</t>
  </si>
  <si>
    <t>All CII</t>
  </si>
  <si>
    <t>Security Type</t>
  </si>
  <si>
    <t>All CII (venture excluded)</t>
  </si>
  <si>
    <t>Diversified CII</t>
  </si>
  <si>
    <t>Internal state loan bonds (OVDP)</t>
  </si>
  <si>
    <t>Mortgage securities</t>
  </si>
  <si>
    <t>Derivatives</t>
  </si>
  <si>
    <t>Rates of Return: CII and Other Areas of Investment</t>
  </si>
  <si>
    <t>Rates of Return*</t>
  </si>
  <si>
    <t>UX Index</t>
  </si>
  <si>
    <t>Gold deposit (at official rate of gold)</t>
  </si>
  <si>
    <t xml:space="preserve">Open-Ended CII  </t>
  </si>
  <si>
    <t>Other (difersified public) funds</t>
  </si>
  <si>
    <t>Mixed funds</t>
  </si>
  <si>
    <t>EURO deposits</t>
  </si>
  <si>
    <t>UAH deposits</t>
  </si>
  <si>
    <t xml:space="preserve">Inflation (Consumer Price Index) </t>
  </si>
  <si>
    <t>PFTS Index</t>
  </si>
  <si>
    <t>USD deposits</t>
  </si>
  <si>
    <t>Real estate in Kyiv (USD)</t>
  </si>
  <si>
    <t xml:space="preserve">Real estate in Kyiv (USD) </t>
  </si>
  <si>
    <t>Real estate in Kyiv, UAH</t>
  </si>
  <si>
    <t>* CII rates of return - based on the reported quarterly data;</t>
  </si>
  <si>
    <t>** In UAH - according to the portal "Столичная недвижимость"": http://100realty.ua; in USD  - also according to data from portals  http://www.domik.net та http://realt.ua.</t>
  </si>
  <si>
    <t>no data</t>
  </si>
  <si>
    <t>Aggregate Value of the Security in CII Portfolios, UAH</t>
  </si>
  <si>
    <t>Share in the Aggregate CII Securities Portfolio</t>
  </si>
  <si>
    <t>Change, %</t>
  </si>
  <si>
    <t>Statistics of NPF Asset Management Market for Q1 2017</t>
  </si>
  <si>
    <t>Number of AMC Managing NPF Assets</t>
  </si>
  <si>
    <t>NPF type</t>
  </si>
  <si>
    <t>Open</t>
  </si>
  <si>
    <t>Corporate</t>
  </si>
  <si>
    <t>Professional</t>
  </si>
  <si>
    <t xml:space="preserve">Number of NPF reported </t>
  </si>
  <si>
    <t>Number of NPF under Management *</t>
  </si>
  <si>
    <t>Other assets</t>
  </si>
  <si>
    <t xml:space="preserve">Dynamics of the Major Components of Assets for the Quarter and for the Year   </t>
  </si>
  <si>
    <t>Change for the quarter,%</t>
  </si>
  <si>
    <t>Change of assets in securities for the quarter</t>
  </si>
  <si>
    <t>Change for the year,%</t>
  </si>
  <si>
    <t>Aggregated Portfolio of NPF</t>
  </si>
  <si>
    <t>Structure of NPF Assets under AMC Management</t>
  </si>
  <si>
    <t>Municipal bonds</t>
  </si>
  <si>
    <t>Value of NPF Assets under Management, UAH</t>
  </si>
  <si>
    <t>Number of AMC Managing IC Assets</t>
  </si>
  <si>
    <t>for the Quarter</t>
  </si>
  <si>
    <t>YTD</t>
  </si>
  <si>
    <t xml:space="preserve">Change of IC Assets Managed </t>
  </si>
  <si>
    <t>* IC - Insuarance Companies</t>
  </si>
  <si>
    <t>For more details on AMC performance in IC Asset Management see AMC Rankings:</t>
  </si>
  <si>
    <t>CD with public issue</t>
  </si>
  <si>
    <t>CD with private issue</t>
  </si>
  <si>
    <t xml:space="preserve">* Without taking into account equities of CIF and investment certificates (as at 31.03.2016 there were 4 in the 1st and 2nd levels of listing, as at 31.12.2016 - 6, 31.03.2017 - 6). </t>
  </si>
  <si>
    <t>Value Breakdown of Aggregate Securities Portfolio, by Types of Instruments, as at  31.03.2017</t>
  </si>
  <si>
    <t xml:space="preserve">Investors of CII by Categories as at 31.03.2017,Number and Share of theTotal Amount    </t>
  </si>
  <si>
    <t>CII NAV Breakdown by Categories of Investors, as at 31.03.2017, Share of  NAV*</t>
  </si>
  <si>
    <t>CII Assets Structure by Fund Types</t>
  </si>
  <si>
    <t xml:space="preserve">Changes in CII Asset Structure by  Fund Types     </t>
  </si>
  <si>
    <t>Cash and bank deposits</t>
  </si>
  <si>
    <t>CII NAV Breakdown (excl. venture )</t>
  </si>
  <si>
    <t>CII NAV Breakdown (incl. venture )</t>
  </si>
  <si>
    <t>Closed-end (excl. venture), incl.</t>
  </si>
  <si>
    <t>All funds  (excl. venture)</t>
  </si>
  <si>
    <t>Closed-end  (excl. venture), incl.</t>
  </si>
  <si>
    <t>All funds (excl. venture)</t>
  </si>
  <si>
    <t>Number of Securities in the listing of stock exchanges incl.:</t>
  </si>
  <si>
    <t>Number of securities in the registers (listing) of stock exchanges, incl.:</t>
  </si>
  <si>
    <t xml:space="preserve">Trading volume on the stock exchanges (total) per year, UAH mln, incl.: </t>
  </si>
  <si>
    <t>Sources: NSSMC, stock exchanges; calculations - UAIB.</t>
  </si>
  <si>
    <t>Indicator / Date</t>
  </si>
  <si>
    <t>state bonds (OVDP)</t>
  </si>
  <si>
    <t>State bonds (incl. OVDP)</t>
  </si>
  <si>
    <t>(UAH)</t>
  </si>
  <si>
    <t xml:space="preserve">Indicators of the Stock Market of Ukraine </t>
  </si>
  <si>
    <t>OD*</t>
  </si>
  <si>
    <t>OS*</t>
  </si>
  <si>
    <t>ІD*</t>
  </si>
  <si>
    <t>ІS*</t>
  </si>
  <si>
    <t>CS*</t>
  </si>
  <si>
    <t>*UIF - Unit Investment Funds, CIF - Corporate Investment Funds; OD – open-ended diversified CII, OS – open-ended specialised CII, ІD – interval divercified CII, IS – interval specialised CII, CD – closed-end diversified CII, CNN - closed-end non-diversified non-venture CII, CS - closed-end specialised, CV - closed-end venture CII (non-diversified, with private issue).</t>
  </si>
  <si>
    <t>Date / Period</t>
  </si>
  <si>
    <t>See more on Fund Types: http://www.uaib.com.ua/eng/analituaib/rankings/ici.html</t>
  </si>
  <si>
    <t>* Funds that have equities and bonds, and cash in their portfolios.</t>
  </si>
  <si>
    <t>Closed-end  (excl. venture)</t>
  </si>
  <si>
    <t>* Including the Autonomous Republic of Crimea and Sevastopol City</t>
  </si>
  <si>
    <t>Closed-end CII with Private Issue (ex. venture)</t>
  </si>
  <si>
    <t>All CII (ex. venture)</t>
  </si>
  <si>
    <t>Closed-end CII - All (ex. venture)</t>
  </si>
  <si>
    <t>Savings certificates</t>
  </si>
  <si>
    <t xml:space="preserve"> Asset Type / CII Type / Change </t>
  </si>
  <si>
    <t>Q1 2017 Change, UAH</t>
  </si>
  <si>
    <t>Closed-end (ex. venture) CII with public issue</t>
  </si>
  <si>
    <t xml:space="preserve">Inflation (CPI) </t>
  </si>
  <si>
    <t>Closed-end (ex. venture) CII with private issue</t>
  </si>
  <si>
    <t>* Excluding NBU corporate pension fund.</t>
  </si>
  <si>
    <t>AuM, UAH</t>
  </si>
  <si>
    <t>AuM Change for Q1 2017</t>
  </si>
  <si>
    <t>Annual Change, UAH</t>
  </si>
  <si>
    <t>Average AuM of the fund as at 31.03.2017, UAH</t>
  </si>
  <si>
    <t>Amount of cash change for the quarter</t>
  </si>
  <si>
    <t>Amount of cash change for the year</t>
  </si>
  <si>
    <t>Asset / NPF Type</t>
  </si>
  <si>
    <t xml:space="preserve"> Number of IC with their assets under management</t>
  </si>
  <si>
    <t>IC AuM, UAH mln. (right-hand scale)</t>
  </si>
  <si>
    <t>Net inflow/outflow for the period, UAH, thsd. (left-hand scale)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</si>
</sst>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quot;$&quot;#,##0_);[Red]\(&quot;$&quot;#,##0\)"/>
    <numFmt numFmtId="168" formatCode="0.000"/>
    <numFmt numFmtId="169" formatCode="#,##0.0"/>
    <numFmt numFmtId="170" formatCode="0.0000"/>
  </numFmts>
  <fonts count="86">
    <font>
      <sz val="10"/>
      <name val="Arial"/>
    </font>
    <font>
      <sz val="10"/>
      <name val="Arial"/>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sz val="10"/>
      <name val="Arial"/>
      <family val="2"/>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sz val="12"/>
      <color indexed="8"/>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sz val="8"/>
      <name val="Arial"/>
      <family val="2"/>
      <charset val="204"/>
    </font>
    <font>
      <b/>
      <sz val="10"/>
      <name val="Arial Cyr"/>
      <charset val="204"/>
    </font>
    <font>
      <i/>
      <sz val="8"/>
      <name val="Arial Cyr"/>
      <charset val="204"/>
    </font>
    <font>
      <b/>
      <i/>
      <sz val="11"/>
      <color indexed="8"/>
      <name val="Arial"/>
      <family val="2"/>
      <charset val="204"/>
    </font>
    <font>
      <u/>
      <sz val="8"/>
      <color indexed="12"/>
      <name val="Arial"/>
      <family val="2"/>
      <charset val="204"/>
    </font>
    <font>
      <sz val="8"/>
      <name val="Arial"/>
      <family val="2"/>
      <charset val="204"/>
    </font>
    <font>
      <sz val="8"/>
      <name val="Arial"/>
      <family val="2"/>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ahoma"/>
      <family val="2"/>
      <charset val="204"/>
    </font>
    <font>
      <u/>
      <sz val="10"/>
      <color indexed="12"/>
      <name val="Arial Cyr"/>
      <charset val="204"/>
    </font>
    <font>
      <sz val="10"/>
      <color indexed="8"/>
      <name val="MS Sans Serif"/>
      <family val="2"/>
      <charset val="204"/>
    </font>
    <font>
      <sz val="9"/>
      <color indexed="8"/>
      <name val="Arial"/>
      <family val="2"/>
      <charset val="204"/>
    </font>
    <font>
      <b/>
      <sz val="9"/>
      <color indexed="8"/>
      <name val="Arial"/>
      <family val="2"/>
      <charset val="204"/>
    </font>
    <font>
      <i/>
      <sz val="9"/>
      <color indexed="8"/>
      <name val="Arial"/>
      <family val="2"/>
      <charset val="204"/>
    </font>
    <font>
      <i/>
      <sz val="8"/>
      <color indexed="10"/>
      <name val="Arial"/>
      <family val="2"/>
      <charset val="204"/>
    </font>
    <font>
      <sz val="8"/>
      <name val="Arial"/>
      <family val="2"/>
      <charset val="204"/>
    </font>
    <font>
      <sz val="9"/>
      <name val="Arial"/>
      <family val="2"/>
      <charset val="204"/>
    </font>
    <font>
      <i/>
      <sz val="9"/>
      <name val="Arial"/>
      <family val="2"/>
      <charset val="204"/>
    </font>
    <font>
      <b/>
      <sz val="11"/>
      <name val="Arial"/>
      <family val="2"/>
      <charset val="204"/>
    </font>
    <font>
      <sz val="10"/>
      <color indexed="8"/>
      <name val="Arial"/>
      <family val="2"/>
      <charset val="204"/>
    </font>
    <font>
      <sz val="11"/>
      <name val="Arial"/>
      <family val="2"/>
      <charset val="204"/>
    </font>
    <font>
      <sz val="8"/>
      <name val="Arial"/>
      <family val="2"/>
      <charset val="204"/>
    </font>
    <font>
      <sz val="8"/>
      <name val="Arial"/>
      <family val="2"/>
      <charset val="204"/>
    </font>
    <font>
      <sz val="8"/>
      <name val="Arial"/>
      <family val="2"/>
      <charset val="204"/>
    </font>
    <font>
      <sz val="8"/>
      <name val="Arial"/>
      <family val="2"/>
      <charset val="204"/>
    </font>
    <font>
      <b/>
      <i/>
      <sz val="9"/>
      <color indexed="8"/>
      <name val="Arial"/>
      <family val="2"/>
      <charset val="204"/>
    </font>
    <font>
      <b/>
      <sz val="14"/>
      <name val="Arial"/>
      <family val="2"/>
      <charset val="204"/>
    </font>
    <font>
      <b/>
      <sz val="16"/>
      <color indexed="8"/>
      <name val="Arial"/>
      <family val="2"/>
      <charset val="204"/>
    </font>
    <font>
      <b/>
      <sz val="10"/>
      <color indexed="23"/>
      <name val="Arial"/>
      <family val="2"/>
      <charset val="204"/>
    </font>
    <font>
      <sz val="11"/>
      <color theme="1"/>
      <name val="Calibri"/>
      <family val="2"/>
      <charset val="204"/>
      <scheme val="minor"/>
    </font>
    <font>
      <sz val="11"/>
      <color rgb="FFFF0000"/>
      <name val="Arial"/>
      <family val="2"/>
      <charset val="204"/>
    </font>
    <font>
      <b/>
      <i/>
      <sz val="11"/>
      <color theme="9" tint="-0.249977111117893"/>
      <name val="Arial"/>
      <family val="2"/>
      <charset val="204"/>
    </font>
    <font>
      <sz val="11"/>
      <color theme="9" tint="-0.249977111117893"/>
      <name val="Arial"/>
      <family val="2"/>
      <charset val="204"/>
    </font>
    <font>
      <b/>
      <sz val="11"/>
      <color theme="9" tint="-0.249977111117893"/>
      <name val="Arial"/>
      <family val="2"/>
      <charset val="204"/>
    </font>
    <font>
      <b/>
      <i/>
      <sz val="11"/>
      <color rgb="FF00B050"/>
      <name val="Arial"/>
      <family val="2"/>
      <charset val="204"/>
    </font>
    <font>
      <b/>
      <sz val="11"/>
      <color rgb="FF00B050"/>
      <name val="Arial"/>
      <family val="2"/>
      <charset val="204"/>
    </font>
    <font>
      <sz val="11"/>
      <color rgb="FF00B050"/>
      <name val="Arial"/>
      <family val="2"/>
      <charset val="204"/>
    </font>
    <font>
      <i/>
      <sz val="12"/>
      <color indexed="8"/>
      <name val="Arial"/>
      <family val="2"/>
      <charset val="204"/>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4"/>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medium">
        <color indexed="20"/>
      </top>
      <bottom style="medium">
        <color indexed="20"/>
      </bottom>
      <diagonal/>
    </border>
    <border>
      <left style="dotted">
        <color indexed="23"/>
      </left>
      <right style="dotted">
        <color indexed="23"/>
      </right>
      <top style="medium">
        <color indexed="20"/>
      </top>
      <bottom style="medium">
        <color indexed="20"/>
      </bottom>
      <diagonal/>
    </border>
    <border>
      <left style="dotted">
        <color indexed="23"/>
      </left>
      <right/>
      <top style="medium">
        <color indexed="20"/>
      </top>
      <bottom style="medium">
        <color indexed="20"/>
      </bottom>
      <diagonal/>
    </border>
    <border>
      <left/>
      <right style="dotted">
        <color indexed="23"/>
      </right>
      <top style="dotted">
        <color indexed="23"/>
      </top>
      <bottom style="medium">
        <color indexed="20"/>
      </bottom>
      <diagonal/>
    </border>
    <border>
      <left style="dotted">
        <color indexed="23"/>
      </left>
      <right style="dotted">
        <color indexed="23"/>
      </right>
      <top style="dotted">
        <color indexed="23"/>
      </top>
      <bottom style="medium">
        <color indexed="20"/>
      </bottom>
      <diagonal/>
    </border>
    <border>
      <left/>
      <right style="dotted">
        <color indexed="23"/>
      </right>
      <top style="medium">
        <color indexed="20"/>
      </top>
      <bottom style="dotted">
        <color indexed="23"/>
      </bottom>
      <diagonal/>
    </border>
    <border>
      <left style="dotted">
        <color indexed="23"/>
      </left>
      <right/>
      <top style="dotted">
        <color indexed="23"/>
      </top>
      <bottom style="medium">
        <color indexed="20"/>
      </bottom>
      <diagonal/>
    </border>
    <border>
      <left/>
      <right style="dotted">
        <color indexed="23"/>
      </right>
      <top style="dotted">
        <color indexed="23"/>
      </top>
      <bottom/>
      <diagonal/>
    </border>
    <border>
      <left/>
      <right style="dotted">
        <color indexed="23"/>
      </right>
      <top style="thin">
        <color indexed="23"/>
      </top>
      <bottom style="dotted">
        <color indexed="23"/>
      </bottom>
      <diagonal/>
    </border>
    <border>
      <left style="dotted">
        <color indexed="23"/>
      </left>
      <right style="dotted">
        <color indexed="23"/>
      </right>
      <top style="thin">
        <color indexed="23"/>
      </top>
      <bottom style="dotted">
        <color indexed="23"/>
      </bottom>
      <diagonal/>
    </border>
    <border>
      <left style="dotted">
        <color indexed="23"/>
      </left>
      <right/>
      <top style="thin">
        <color indexed="23"/>
      </top>
      <bottom style="dotted">
        <color indexed="23"/>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style="thin">
        <color indexed="20"/>
      </left>
      <right/>
      <top style="medium">
        <color indexed="20"/>
      </top>
      <bottom style="medium">
        <color indexed="20"/>
      </bottom>
      <diagonal/>
    </border>
    <border>
      <left style="dotted">
        <color indexed="23"/>
      </left>
      <right style="thin">
        <color indexed="20"/>
      </right>
      <top style="medium">
        <color indexed="20"/>
      </top>
      <bottom style="medium">
        <color indexed="20"/>
      </bottom>
      <diagonal/>
    </border>
    <border>
      <left style="thin">
        <color indexed="20"/>
      </left>
      <right style="dotted">
        <color indexed="23"/>
      </right>
      <top style="dotted">
        <color indexed="23"/>
      </top>
      <bottom style="dotted">
        <color indexed="23"/>
      </bottom>
      <diagonal/>
    </border>
    <border>
      <left style="dotted">
        <color indexed="23"/>
      </left>
      <right style="thin">
        <color indexed="20"/>
      </right>
      <top style="dotted">
        <color indexed="23"/>
      </top>
      <bottom style="dotted">
        <color indexed="23"/>
      </bottom>
      <diagonal/>
    </border>
    <border>
      <left/>
      <right/>
      <top style="thin">
        <color indexed="21"/>
      </top>
      <bottom style="medium">
        <color indexed="21"/>
      </bottom>
      <diagonal/>
    </border>
    <border>
      <left style="dotted">
        <color indexed="55"/>
      </left>
      <right style="dotted">
        <color indexed="55"/>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top style="dotted">
        <color indexed="55"/>
      </top>
      <bottom style="dotted">
        <color indexed="55"/>
      </bottom>
      <diagonal/>
    </border>
    <border>
      <left style="dotted">
        <color indexed="55"/>
      </left>
      <right/>
      <top style="dotted">
        <color indexed="55"/>
      </top>
      <bottom style="thin">
        <color indexed="21"/>
      </bottom>
      <diagonal/>
    </border>
    <border>
      <left/>
      <right style="dotted">
        <color indexed="55"/>
      </right>
      <top style="dotted">
        <color indexed="55"/>
      </top>
      <bottom style="medium">
        <color indexed="21"/>
      </bottom>
      <diagonal/>
    </border>
    <border>
      <left style="dotted">
        <color indexed="55"/>
      </left>
      <right style="dotted">
        <color indexed="55"/>
      </right>
      <top style="dotted">
        <color indexed="55"/>
      </top>
      <bottom/>
      <diagonal/>
    </border>
    <border>
      <left style="dotted">
        <color indexed="55"/>
      </left>
      <right style="dotted">
        <color indexed="55"/>
      </right>
      <top style="medium">
        <color indexed="21"/>
      </top>
      <bottom style="medium">
        <color indexed="21"/>
      </bottom>
      <diagonal/>
    </border>
    <border>
      <left style="dotted">
        <color indexed="55"/>
      </left>
      <right/>
      <top style="medium">
        <color indexed="21"/>
      </top>
      <bottom style="medium">
        <color indexed="21"/>
      </bottom>
      <diagonal/>
    </border>
    <border>
      <left/>
      <right style="dotted">
        <color indexed="55"/>
      </right>
      <top/>
      <bottom style="thin">
        <color indexed="55"/>
      </bottom>
      <diagonal/>
    </border>
    <border>
      <left style="dotted">
        <color indexed="55"/>
      </left>
      <right style="dotted">
        <color indexed="55"/>
      </right>
      <top/>
      <bottom style="thin">
        <color indexed="55"/>
      </bottom>
      <diagonal/>
    </border>
    <border>
      <left style="dotted">
        <color indexed="55"/>
      </left>
      <right/>
      <top/>
      <bottom style="thin">
        <color indexed="55"/>
      </bottom>
      <diagonal/>
    </border>
    <border>
      <left/>
      <right style="dotted">
        <color indexed="55"/>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style="dotted">
        <color indexed="55"/>
      </left>
      <right/>
      <top style="thin">
        <color indexed="55"/>
      </top>
      <bottom style="thin">
        <color indexed="55"/>
      </bottom>
      <diagonal/>
    </border>
    <border>
      <left/>
      <right style="dotted">
        <color indexed="55"/>
      </right>
      <top/>
      <bottom style="dotted">
        <color indexed="55"/>
      </bottom>
      <diagonal/>
    </border>
    <border>
      <left style="dotted">
        <color indexed="55"/>
      </left>
      <right style="dotted">
        <color indexed="55"/>
      </right>
      <top/>
      <bottom style="dotted">
        <color indexed="55"/>
      </bottom>
      <diagonal/>
    </border>
    <border>
      <left style="dotted">
        <color indexed="55"/>
      </left>
      <right/>
      <top/>
      <bottom style="dotted">
        <color indexed="55"/>
      </bottom>
      <diagonal/>
    </border>
    <border>
      <left/>
      <right style="dotted">
        <color indexed="55"/>
      </right>
      <top style="dotted">
        <color indexed="55"/>
      </top>
      <bottom style="thin">
        <color indexed="21"/>
      </bottom>
      <diagonal/>
    </border>
    <border>
      <left style="dotted">
        <color indexed="55"/>
      </left>
      <right style="dotted">
        <color indexed="55"/>
      </right>
      <top style="dotted">
        <color indexed="55"/>
      </top>
      <bottom style="thin">
        <color indexed="21"/>
      </bottom>
      <diagonal/>
    </border>
    <border>
      <left/>
      <right style="dotted">
        <color indexed="55"/>
      </right>
      <top style="thin">
        <color indexed="21"/>
      </top>
      <bottom style="thin">
        <color indexed="55"/>
      </bottom>
      <diagonal/>
    </border>
    <border>
      <left style="dotted">
        <color indexed="55"/>
      </left>
      <right style="dotted">
        <color indexed="55"/>
      </right>
      <top style="thin">
        <color indexed="21"/>
      </top>
      <bottom style="thin">
        <color indexed="55"/>
      </bottom>
      <diagonal/>
    </border>
    <border>
      <left style="dotted">
        <color indexed="55"/>
      </left>
      <right/>
      <top style="thin">
        <color indexed="21"/>
      </top>
      <bottom style="thin">
        <color indexed="55"/>
      </bottom>
      <diagonal/>
    </border>
    <border>
      <left style="dotted">
        <color indexed="55"/>
      </left>
      <right/>
      <top style="dotted">
        <color indexed="55"/>
      </top>
      <bottom style="medium">
        <color indexed="21"/>
      </bottom>
      <diagonal/>
    </border>
    <border>
      <left style="dotted">
        <color indexed="23"/>
      </left>
      <right/>
      <top/>
      <bottom/>
      <diagonal/>
    </border>
    <border>
      <left/>
      <right style="dotted">
        <color indexed="23"/>
      </right>
      <top style="dotted">
        <color indexed="23"/>
      </top>
      <bottom style="thin">
        <color indexed="23"/>
      </bottom>
      <diagonal/>
    </border>
    <border>
      <left style="dotted">
        <color indexed="23"/>
      </left>
      <right style="dotted">
        <color indexed="23"/>
      </right>
      <top style="dotted">
        <color indexed="23"/>
      </top>
      <bottom style="thin">
        <color indexed="23"/>
      </bottom>
      <diagonal/>
    </border>
    <border>
      <left style="dotted">
        <color indexed="23"/>
      </left>
      <right/>
      <top style="dotted">
        <color indexed="23"/>
      </top>
      <bottom style="thin">
        <color indexed="23"/>
      </bottom>
      <diagonal/>
    </border>
    <border>
      <left/>
      <right style="dotted">
        <color indexed="23"/>
      </right>
      <top/>
      <bottom style="thin">
        <color indexed="21"/>
      </bottom>
      <diagonal/>
    </border>
    <border>
      <left style="dotted">
        <color indexed="23"/>
      </left>
      <right style="dotted">
        <color indexed="23"/>
      </right>
      <top/>
      <bottom style="thin">
        <color indexed="21"/>
      </bottom>
      <diagonal/>
    </border>
    <border>
      <left style="dotted">
        <color indexed="23"/>
      </left>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style="dotted">
        <color indexed="23"/>
      </left>
      <right style="thin">
        <color indexed="23"/>
      </right>
      <top/>
      <bottom style="dotted">
        <color indexed="23"/>
      </bottom>
      <diagonal/>
    </border>
    <border>
      <left style="dotted">
        <color indexed="23"/>
      </left>
      <right style="thin">
        <color indexed="23"/>
      </right>
      <top style="dotted">
        <color indexed="23"/>
      </top>
      <bottom style="dotted">
        <color indexed="23"/>
      </bottom>
      <diagonal/>
    </border>
    <border>
      <left style="dotted">
        <color indexed="23"/>
      </left>
      <right style="thin">
        <color indexed="23"/>
      </right>
      <top style="medium">
        <color indexed="20"/>
      </top>
      <bottom style="medium">
        <color indexed="20"/>
      </bottom>
      <diagonal/>
    </border>
    <border>
      <left style="dotted">
        <color indexed="23"/>
      </left>
      <right style="thin">
        <color indexed="23"/>
      </right>
      <top style="dotted">
        <color indexed="23"/>
      </top>
      <bottom style="medium">
        <color indexed="20"/>
      </bottom>
      <diagonal/>
    </border>
    <border>
      <left/>
      <right style="dotted">
        <color indexed="23"/>
      </right>
      <top style="thin">
        <color indexed="36"/>
      </top>
      <bottom style="thin">
        <color indexed="36"/>
      </bottom>
      <diagonal/>
    </border>
    <border>
      <left style="dotted">
        <color indexed="23"/>
      </left>
      <right style="dotted">
        <color indexed="23"/>
      </right>
      <top style="thin">
        <color indexed="36"/>
      </top>
      <bottom style="thin">
        <color indexed="36"/>
      </bottom>
      <diagonal/>
    </border>
    <border>
      <left style="dotted">
        <color indexed="23"/>
      </left>
      <right/>
      <top style="thin">
        <color indexed="36"/>
      </top>
      <bottom style="thin">
        <color indexed="36"/>
      </bottom>
      <diagonal/>
    </border>
    <border>
      <left/>
      <right style="dotted">
        <color indexed="23"/>
      </right>
      <top/>
      <bottom style="medium">
        <color indexed="20"/>
      </bottom>
      <diagonal/>
    </border>
    <border>
      <left style="dotted">
        <color indexed="23"/>
      </left>
      <right style="dotted">
        <color indexed="23"/>
      </right>
      <top/>
      <bottom style="medium">
        <color indexed="20"/>
      </bottom>
      <diagonal/>
    </border>
    <border>
      <left style="dotted">
        <color indexed="23"/>
      </left>
      <right/>
      <top/>
      <bottom style="medium">
        <color indexed="20"/>
      </bottom>
      <diagonal/>
    </border>
    <border>
      <left/>
      <right/>
      <top style="dotted">
        <color indexed="23"/>
      </top>
      <bottom style="medium">
        <color indexed="21"/>
      </bottom>
      <diagonal/>
    </border>
    <border>
      <left style="thin">
        <color indexed="20"/>
      </left>
      <right style="dotted">
        <color indexed="23"/>
      </right>
      <top style="dotted">
        <color indexed="23"/>
      </top>
      <bottom style="medium">
        <color indexed="20"/>
      </bottom>
      <diagonal/>
    </border>
    <border>
      <left style="dotted">
        <color indexed="23"/>
      </left>
      <right style="thin">
        <color indexed="20"/>
      </right>
      <top style="dotted">
        <color indexed="23"/>
      </top>
      <bottom style="medium">
        <color indexed="20"/>
      </bottom>
      <diagonal/>
    </border>
    <border>
      <left style="dotted">
        <color indexed="55"/>
      </left>
      <right/>
      <top/>
      <bottom/>
      <diagonal/>
    </border>
    <border>
      <left/>
      <right style="hair">
        <color indexed="23"/>
      </right>
      <top style="medium">
        <color indexed="21"/>
      </top>
      <bottom style="hair">
        <color indexed="23"/>
      </bottom>
      <diagonal/>
    </border>
    <border>
      <left style="hair">
        <color indexed="23"/>
      </left>
      <right style="hair">
        <color indexed="23"/>
      </right>
      <top style="medium">
        <color indexed="21"/>
      </top>
      <bottom style="hair">
        <color indexed="23"/>
      </bottom>
      <diagonal/>
    </border>
    <border>
      <left style="hair">
        <color indexed="23"/>
      </left>
      <right/>
      <top style="medium">
        <color indexed="21"/>
      </top>
      <bottom style="hair">
        <color indexed="23"/>
      </bottom>
      <diagonal/>
    </border>
    <border>
      <left/>
      <right style="hair">
        <color indexed="23"/>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top style="hair">
        <color indexed="23"/>
      </top>
      <bottom style="hair">
        <color indexed="23"/>
      </bottom>
      <diagonal/>
    </border>
    <border>
      <left/>
      <right style="hair">
        <color indexed="23"/>
      </right>
      <top style="hair">
        <color indexed="23"/>
      </top>
      <bottom style="medium">
        <color indexed="21"/>
      </bottom>
      <diagonal/>
    </border>
    <border>
      <left style="hair">
        <color indexed="23"/>
      </left>
      <right style="hair">
        <color indexed="23"/>
      </right>
      <top style="hair">
        <color indexed="23"/>
      </top>
      <bottom style="medium">
        <color indexed="21"/>
      </bottom>
      <diagonal/>
    </border>
    <border>
      <left style="hair">
        <color indexed="23"/>
      </left>
      <right/>
      <top style="hair">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top style="dotted">
        <color indexed="23"/>
      </top>
      <bottom/>
      <diagonal/>
    </border>
    <border>
      <left/>
      <right/>
      <top/>
      <bottom style="medium">
        <color indexed="20"/>
      </bottom>
      <diagonal/>
    </border>
    <border>
      <left/>
      <right/>
      <top style="medium">
        <color indexed="20"/>
      </top>
      <bottom/>
      <diagonal/>
    </border>
    <border>
      <left style="dotted">
        <color indexed="23"/>
      </left>
      <right/>
      <top style="medium">
        <color indexed="20"/>
      </top>
      <bottom style="dotted">
        <color indexed="23"/>
      </bottom>
      <diagonal/>
    </border>
    <border>
      <left style="dotted">
        <color indexed="23"/>
      </left>
      <right/>
      <top style="medium">
        <color indexed="20"/>
      </top>
      <bottom/>
      <diagonal/>
    </border>
    <border>
      <left/>
      <right style="dotted">
        <color indexed="23"/>
      </right>
      <top style="medium">
        <color indexed="20"/>
      </top>
      <bottom/>
      <diagonal/>
    </border>
    <border>
      <left style="dotted">
        <color indexed="23"/>
      </left>
      <right/>
      <top style="medium">
        <color indexed="20"/>
      </top>
      <bottom style="thin">
        <color indexed="23"/>
      </bottom>
      <diagonal/>
    </border>
    <border>
      <left/>
      <right/>
      <top style="medium">
        <color indexed="20"/>
      </top>
      <bottom style="thin">
        <color indexed="23"/>
      </bottom>
      <diagonal/>
    </border>
    <border>
      <left/>
      <right style="dotted">
        <color theme="0" tint="-0.499984740745262"/>
      </right>
      <top style="thin">
        <color indexed="21"/>
      </top>
      <bottom style="medium">
        <color indexed="21"/>
      </bottom>
      <diagonal/>
    </border>
    <border>
      <left style="dotted">
        <color theme="0" tint="-0.499984740745262"/>
      </left>
      <right style="dotted">
        <color theme="0" tint="-0.499984740745262"/>
      </right>
      <top style="thin">
        <color indexed="21"/>
      </top>
      <bottom style="medium">
        <color indexed="21"/>
      </bottom>
      <diagonal/>
    </border>
    <border>
      <left style="dotted">
        <color theme="0" tint="-0.499984740745262"/>
      </left>
      <right/>
      <top style="thin">
        <color indexed="21"/>
      </top>
      <bottom style="medium">
        <color indexed="21"/>
      </bottom>
      <diagonal/>
    </border>
    <border>
      <left style="dotted">
        <color theme="0" tint="-0.24994659260841701"/>
      </left>
      <right/>
      <top style="dotted">
        <color indexed="23"/>
      </top>
      <bottom style="dotted">
        <color indexed="23"/>
      </bottom>
      <diagonal/>
    </border>
    <border>
      <left style="dotted">
        <color theme="0" tint="-0.24994659260841701"/>
      </left>
      <right/>
      <top style="dotted">
        <color indexed="23"/>
      </top>
      <bottom style="medium">
        <color indexed="20"/>
      </bottom>
      <diagonal/>
    </border>
    <border>
      <left style="dotted">
        <color theme="0" tint="-0.24994659260841701"/>
      </left>
      <right/>
      <top style="medium">
        <color indexed="20"/>
      </top>
      <bottom/>
      <diagonal/>
    </border>
    <border>
      <left style="dotted">
        <color theme="0" tint="-0.24994659260841701"/>
      </left>
      <right/>
      <top/>
      <bottom style="medium">
        <color indexed="20"/>
      </bottom>
      <diagonal/>
    </border>
    <border>
      <left/>
      <right style="dotted">
        <color indexed="55"/>
      </right>
      <top style="medium">
        <color indexed="21"/>
      </top>
      <bottom style="dotted">
        <color indexed="55"/>
      </bottom>
      <diagonal/>
    </border>
    <border>
      <left/>
      <right/>
      <top style="medium">
        <color rgb="FF339966"/>
      </top>
      <bottom/>
      <diagonal/>
    </border>
    <border>
      <left/>
      <right style="dotted">
        <color indexed="23"/>
      </right>
      <top style="dotted">
        <color indexed="55"/>
      </top>
      <bottom/>
      <diagonal/>
    </border>
    <border>
      <left/>
      <right/>
      <top style="medium">
        <color rgb="FF008080"/>
      </top>
      <bottom/>
      <diagonal/>
    </border>
    <border>
      <left/>
      <right style="dotted">
        <color indexed="23"/>
      </right>
      <top style="dotted">
        <color indexed="55"/>
      </top>
      <bottom style="medium">
        <color rgb="FF008080"/>
      </bottom>
      <diagonal/>
    </border>
    <border>
      <left style="medium">
        <color rgb="FF008080"/>
      </left>
      <right style="medium">
        <color rgb="FF008080"/>
      </right>
      <top style="medium">
        <color rgb="FF008080"/>
      </top>
      <bottom style="medium">
        <color rgb="FF008080"/>
      </bottom>
      <diagonal/>
    </border>
    <border>
      <left/>
      <right/>
      <top/>
      <bottom style="dotted">
        <color indexed="23"/>
      </bottom>
      <diagonal/>
    </border>
    <border>
      <left/>
      <right style="dotted">
        <color indexed="55"/>
      </right>
      <top/>
      <bottom/>
      <diagonal/>
    </border>
    <border>
      <left/>
      <right/>
      <top style="medium">
        <color rgb="FF800000"/>
      </top>
      <bottom/>
      <diagonal/>
    </border>
  </borders>
  <cellStyleXfs count="84">
    <xf numFmtId="0" fontId="0" fillId="0" borderId="0"/>
    <xf numFmtId="49" fontId="14" fillId="0" borderId="0">
      <alignment horizontal="centerContinuous" vertical="top" wrapText="1"/>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38" fontId="15" fillId="0" borderId="0" applyFont="0" applyFill="0" applyBorder="0" applyAlignment="0" applyProtection="0"/>
    <xf numFmtId="167" fontId="15" fillId="0" borderId="0" applyFont="0" applyFill="0" applyBorder="0" applyAlignment="0" applyProtection="0"/>
    <xf numFmtId="0" fontId="56" fillId="0" borderId="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7" borderId="1" applyNumberFormat="0" applyAlignment="0" applyProtection="0"/>
    <xf numFmtId="0" fontId="42" fillId="20" borderId="2" applyNumberFormat="0" applyAlignment="0" applyProtection="0"/>
    <xf numFmtId="0" fontId="43" fillId="20" borderId="1" applyNumberFormat="0" applyAlignment="0" applyProtection="0"/>
    <xf numFmtId="0" fontId="2"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2" fillId="0" borderId="0" applyNumberFormat="0" applyFill="0" applyBorder="0" applyAlignment="0" applyProtection="0"/>
    <xf numFmtId="0" fontId="14" fillId="0" borderId="3">
      <alignment horizontal="centerContinuous" vertical="top" wrapText="1"/>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1"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7" fillId="0" borderId="0"/>
    <xf numFmtId="0" fontId="3" fillId="0" borderId="0"/>
    <xf numFmtId="0" fontId="3" fillId="0" borderId="0"/>
    <xf numFmtId="0" fontId="8" fillId="0" borderId="0"/>
    <xf numFmtId="0" fontId="77" fillId="0" borderId="0"/>
    <xf numFmtId="0" fontId="3" fillId="0" borderId="0"/>
    <xf numFmtId="0" fontId="8" fillId="0" borderId="0"/>
    <xf numFmtId="0" fontId="3" fillId="0" borderId="0"/>
    <xf numFmtId="0" fontId="5" fillId="0" borderId="0"/>
    <xf numFmtId="0" fontId="5" fillId="0" borderId="0"/>
    <xf numFmtId="0" fontId="58" fillId="0" borderId="0"/>
    <xf numFmtId="0" fontId="39" fillId="0" borderId="0"/>
    <xf numFmtId="0" fontId="77"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67" fillId="0" borderId="0"/>
    <xf numFmtId="0" fontId="3" fillId="0" borderId="0"/>
    <xf numFmtId="0" fontId="8" fillId="0" borderId="0"/>
    <xf numFmtId="0" fontId="3" fillId="0" borderId="0"/>
    <xf numFmtId="0" fontId="3" fillId="0" borderId="0"/>
    <xf numFmtId="0" fontId="51" fillId="3" borderId="0" applyNumberFormat="0" applyBorder="0" applyAlignment="0" applyProtection="0"/>
    <xf numFmtId="0" fontId="52" fillId="0" borderId="0" applyNumberFormat="0" applyFill="0" applyBorder="0" applyAlignment="0" applyProtection="0"/>
    <xf numFmtId="0" fontId="3" fillId="23" borderId="9"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38" fontId="15" fillId="0" borderId="0" applyFont="0" applyFill="0" applyBorder="0" applyAlignment="0" applyProtection="0"/>
    <xf numFmtId="40" fontId="15" fillId="0" borderId="0" applyFont="0" applyFill="0" applyBorder="0" applyAlignment="0" applyProtection="0"/>
    <xf numFmtId="164" fontId="5" fillId="0" borderId="0" applyFont="0" applyFill="0" applyBorder="0" applyAlignment="0" applyProtection="0"/>
    <xf numFmtId="0" fontId="55" fillId="4" borderId="0" applyNumberFormat="0" applyBorder="0" applyAlignment="0" applyProtection="0"/>
    <xf numFmtId="49" fontId="14" fillId="0" borderId="11">
      <alignment horizontal="center" vertical="center" wrapText="1"/>
    </xf>
  </cellStyleXfs>
  <cellXfs count="701">
    <xf numFmtId="0" fontId="0" fillId="0" borderId="0" xfId="0"/>
    <xf numFmtId="0" fontId="3" fillId="0" borderId="0" xfId="62"/>
    <xf numFmtId="0" fontId="3" fillId="0" borderId="0" xfId="62" applyFill="1"/>
    <xf numFmtId="2" fontId="3" fillId="0" borderId="0" xfId="62" applyNumberFormat="1"/>
    <xf numFmtId="0" fontId="8" fillId="0" borderId="0" xfId="66"/>
    <xf numFmtId="0" fontId="3" fillId="0" borderId="0" xfId="62" applyAlignment="1">
      <alignment horizontal="center"/>
    </xf>
    <xf numFmtId="0" fontId="3" fillId="0" borderId="0" xfId="62" applyFill="1" applyBorder="1"/>
    <xf numFmtId="10" fontId="3" fillId="0" borderId="0" xfId="62" applyNumberFormat="1" applyFill="1" applyBorder="1"/>
    <xf numFmtId="0" fontId="4" fillId="0" borderId="12" xfId="62" applyFont="1" applyBorder="1" applyAlignment="1">
      <alignment horizontal="center" vertical="center" wrapText="1"/>
    </xf>
    <xf numFmtId="0" fontId="4" fillId="0" borderId="14" xfId="62" applyFont="1" applyBorder="1" applyAlignment="1">
      <alignment vertical="center"/>
    </xf>
    <xf numFmtId="0" fontId="0" fillId="0" borderId="0" xfId="0" applyFill="1" applyBorder="1"/>
    <xf numFmtId="10" fontId="0" fillId="0" borderId="0" xfId="0" applyNumberFormat="1" applyFill="1" applyBorder="1"/>
    <xf numFmtId="0" fontId="3" fillId="0" borderId="0" xfId="59" applyBorder="1"/>
    <xf numFmtId="0" fontId="3" fillId="0" borderId="0" xfId="59"/>
    <xf numFmtId="14" fontId="3" fillId="0" borderId="0" xfId="59" applyNumberFormat="1" applyBorder="1"/>
    <xf numFmtId="0" fontId="3" fillId="0" borderId="0" xfId="59" applyFill="1" applyBorder="1"/>
    <xf numFmtId="0" fontId="3" fillId="0" borderId="0" xfId="59" applyAlignment="1"/>
    <xf numFmtId="0" fontId="11" fillId="0" borderId="15" xfId="59" applyFont="1" applyBorder="1" applyAlignment="1">
      <alignment horizontal="center" vertical="center" wrapText="1"/>
    </xf>
    <xf numFmtId="0" fontId="11" fillId="0" borderId="14" xfId="59" applyFont="1" applyBorder="1" applyAlignment="1">
      <alignment vertical="center"/>
    </xf>
    <xf numFmtId="4" fontId="3" fillId="0" borderId="0" xfId="59" applyNumberFormat="1" applyBorder="1"/>
    <xf numFmtId="164" fontId="3" fillId="0" borderId="0" xfId="59" applyNumberFormat="1" applyBorder="1"/>
    <xf numFmtId="10" fontId="3" fillId="0" borderId="0" xfId="59" applyNumberFormat="1" applyBorder="1"/>
    <xf numFmtId="0" fontId="13" fillId="0" borderId="0" xfId="59" applyFont="1" applyFill="1" applyBorder="1" applyAlignment="1"/>
    <xf numFmtId="0" fontId="11" fillId="0" borderId="0" xfId="59" applyFont="1" applyBorder="1" applyAlignment="1">
      <alignment vertical="center"/>
    </xf>
    <xf numFmtId="0" fontId="12" fillId="0" borderId="0" xfId="62" applyFont="1" applyBorder="1"/>
    <xf numFmtId="0" fontId="12" fillId="0" borderId="0" xfId="62" applyFont="1" applyFill="1" applyBorder="1"/>
    <xf numFmtId="10" fontId="12" fillId="0" borderId="0" xfId="62" applyNumberFormat="1" applyFont="1" applyFill="1" applyBorder="1"/>
    <xf numFmtId="0" fontId="4" fillId="0" borderId="15" xfId="59" applyFont="1" applyBorder="1" applyAlignment="1">
      <alignment horizontal="center" vertical="center" wrapText="1"/>
    </xf>
    <xf numFmtId="10" fontId="3" fillId="0" borderId="0" xfId="59" applyNumberFormat="1"/>
    <xf numFmtId="0" fontId="16" fillId="0" borderId="0" xfId="59" applyFont="1" applyBorder="1" applyAlignment="1">
      <alignment horizontal="left" vertical="center" wrapText="1"/>
    </xf>
    <xf numFmtId="10" fontId="6" fillId="0" borderId="12" xfId="62" applyNumberFormat="1" applyFont="1" applyFill="1" applyBorder="1" applyAlignment="1" applyProtection="1"/>
    <xf numFmtId="0" fontId="4" fillId="0" borderId="18" xfId="66" applyFont="1" applyBorder="1" applyAlignment="1">
      <alignment horizontal="center" vertical="center" wrapText="1"/>
    </xf>
    <xf numFmtId="0" fontId="6" fillId="0" borderId="15" xfId="59" applyFont="1" applyBorder="1" applyAlignment="1">
      <alignment horizontal="center" vertical="center" wrapText="1"/>
    </xf>
    <xf numFmtId="0" fontId="25" fillId="0" borderId="0" xfId="62" applyFont="1"/>
    <xf numFmtId="10" fontId="6" fillId="0" borderId="13" xfId="62" applyNumberFormat="1" applyFont="1" applyFill="1" applyBorder="1" applyAlignment="1" applyProtection="1"/>
    <xf numFmtId="1" fontId="3" fillId="0" borderId="0" xfId="62" applyNumberFormat="1"/>
    <xf numFmtId="10" fontId="16" fillId="0" borderId="0" xfId="66" applyNumberFormat="1" applyFont="1" applyBorder="1" applyAlignment="1">
      <alignment horizontal="center" vertical="center" wrapText="1"/>
    </xf>
    <xf numFmtId="0" fontId="8" fillId="0" borderId="0" xfId="66" applyBorder="1"/>
    <xf numFmtId="10" fontId="8" fillId="0" borderId="0" xfId="66" applyNumberFormat="1" applyBorder="1"/>
    <xf numFmtId="168" fontId="3" fillId="0" borderId="0" xfId="62" applyNumberFormat="1"/>
    <xf numFmtId="10" fontId="13" fillId="0" borderId="0" xfId="59" applyNumberFormat="1" applyFont="1" applyFill="1" applyBorder="1" applyAlignment="1"/>
    <xf numFmtId="0" fontId="3" fillId="0" borderId="0" xfId="65"/>
    <xf numFmtId="0" fontId="3" fillId="0" borderId="0" xfId="60" applyFont="1"/>
    <xf numFmtId="0" fontId="5" fillId="0" borderId="0" xfId="58"/>
    <xf numFmtId="0" fontId="3" fillId="0" borderId="17" xfId="58" applyFont="1" applyBorder="1" applyAlignment="1">
      <alignment horizontal="left" vertical="center"/>
    </xf>
    <xf numFmtId="3" fontId="28" fillId="0" borderId="18" xfId="58" applyNumberFormat="1" applyFont="1" applyBorder="1" applyAlignment="1">
      <alignment horizontal="right" vertical="center"/>
    </xf>
    <xf numFmtId="10" fontId="29" fillId="0" borderId="19" xfId="58" applyNumberFormat="1" applyFont="1" applyBorder="1" applyAlignment="1">
      <alignment horizontal="right" vertical="center"/>
    </xf>
    <xf numFmtId="3" fontId="30" fillId="0" borderId="12" xfId="58" applyNumberFormat="1" applyFont="1" applyBorder="1" applyAlignment="1">
      <alignment horizontal="right" vertical="center"/>
    </xf>
    <xf numFmtId="0" fontId="30" fillId="0" borderId="14" xfId="58" applyFont="1" applyBorder="1" applyAlignment="1">
      <alignment horizontal="left" wrapText="1"/>
    </xf>
    <xf numFmtId="10" fontId="4" fillId="0" borderId="13" xfId="58" applyNumberFormat="1" applyFont="1" applyBorder="1" applyAlignment="1">
      <alignment horizontal="right"/>
    </xf>
    <xf numFmtId="4" fontId="4" fillId="0" borderId="0" xfId="59" applyNumberFormat="1" applyFont="1" applyFill="1" applyBorder="1" applyAlignment="1">
      <alignment horizontal="center" vertical="center"/>
    </xf>
    <xf numFmtId="0" fontId="3" fillId="0" borderId="0" xfId="68" applyBorder="1" applyAlignment="1">
      <alignment horizontal="center"/>
    </xf>
    <xf numFmtId="0" fontId="22" fillId="0" borderId="21" xfId="62" applyFont="1" applyBorder="1" applyAlignment="1">
      <alignment vertical="center"/>
    </xf>
    <xf numFmtId="10" fontId="23" fillId="0" borderId="22" xfId="62" applyNumberFormat="1" applyFont="1" applyFill="1" applyBorder="1" applyAlignment="1" applyProtection="1"/>
    <xf numFmtId="10" fontId="23" fillId="0" borderId="23" xfId="62" applyNumberFormat="1" applyFont="1" applyFill="1" applyBorder="1" applyAlignment="1" applyProtection="1"/>
    <xf numFmtId="0" fontId="6" fillId="0" borderId="0" xfId="59" applyFont="1" applyBorder="1" applyAlignment="1">
      <alignment horizontal="center" vertical="center" wrapText="1"/>
    </xf>
    <xf numFmtId="10" fontId="5" fillId="0" borderId="24" xfId="62" applyNumberFormat="1" applyFont="1" applyFill="1" applyBorder="1" applyAlignment="1" applyProtection="1"/>
    <xf numFmtId="10" fontId="5" fillId="0" borderId="25" xfId="62" applyNumberFormat="1" applyFont="1" applyFill="1" applyBorder="1" applyAlignment="1" applyProtection="1"/>
    <xf numFmtId="10" fontId="5" fillId="0" borderId="18" xfId="62" applyNumberFormat="1" applyFont="1" applyFill="1" applyBorder="1" applyAlignment="1" applyProtection="1"/>
    <xf numFmtId="10" fontId="5" fillId="0" borderId="19" xfId="62" applyNumberFormat="1" applyFont="1" applyFill="1" applyBorder="1" applyAlignment="1" applyProtection="1"/>
    <xf numFmtId="10" fontId="5" fillId="0" borderId="26" xfId="62" applyNumberFormat="1" applyFont="1" applyFill="1" applyBorder="1" applyAlignment="1" applyProtection="1"/>
    <xf numFmtId="10" fontId="5" fillId="0" borderId="27" xfId="62" applyNumberFormat="1" applyFont="1" applyFill="1" applyBorder="1" applyAlignment="1" applyProtection="1"/>
    <xf numFmtId="0" fontId="6" fillId="0" borderId="28" xfId="59" applyFont="1" applyBorder="1" applyAlignment="1">
      <alignment horizontal="center" vertical="center" wrapText="1"/>
    </xf>
    <xf numFmtId="0" fontId="4" fillId="0" borderId="29" xfId="66" applyFont="1" applyBorder="1" applyAlignment="1">
      <alignment horizontal="center" vertical="center" wrapText="1"/>
    </xf>
    <xf numFmtId="0" fontId="35" fillId="0" borderId="0" xfId="32" applyFont="1" applyAlignment="1" applyProtection="1"/>
    <xf numFmtId="10" fontId="12" fillId="0" borderId="25" xfId="73" applyNumberFormat="1" applyFont="1" applyBorder="1" applyAlignment="1">
      <alignment horizontal="right" vertical="center"/>
    </xf>
    <xf numFmtId="10" fontId="12" fillId="0" borderId="27" xfId="73" applyNumberFormat="1" applyFont="1" applyBorder="1" applyAlignment="1">
      <alignment horizontal="right" vertical="center"/>
    </xf>
    <xf numFmtId="10" fontId="12" fillId="0" borderId="27" xfId="73" applyNumberFormat="1" applyFont="1" applyBorder="1" applyAlignment="1">
      <alignment horizontal="center" vertical="center"/>
    </xf>
    <xf numFmtId="0" fontId="32" fillId="0" borderId="0" xfId="66" applyFont="1" applyAlignment="1">
      <alignment horizontal="center"/>
    </xf>
    <xf numFmtId="14" fontId="3" fillId="0" borderId="0" xfId="66" applyNumberFormat="1" applyFont="1" applyBorder="1" applyAlignment="1">
      <alignment horizontal="center" vertical="center" wrapText="1"/>
    </xf>
    <xf numFmtId="14" fontId="11" fillId="0" borderId="30" xfId="59" applyNumberFormat="1" applyFont="1" applyBorder="1" applyAlignment="1">
      <alignment horizontal="center" vertical="center" wrapText="1"/>
    </xf>
    <xf numFmtId="0" fontId="10" fillId="0" borderId="28" xfId="0" applyFont="1" applyFill="1" applyBorder="1" applyAlignment="1">
      <alignment horizontal="center" vertical="center"/>
    </xf>
    <xf numFmtId="0" fontId="38" fillId="0" borderId="0" xfId="66" applyFont="1" applyFill="1"/>
    <xf numFmtId="0" fontId="4" fillId="0" borderId="31" xfId="59" applyFont="1" applyBorder="1" applyAlignment="1">
      <alignment horizontal="center" vertical="center" wrapText="1"/>
    </xf>
    <xf numFmtId="0" fontId="4" fillId="0" borderId="15" xfId="59" applyFont="1" applyFill="1" applyBorder="1" applyAlignment="1">
      <alignment horizontal="center" vertical="center" wrapText="1"/>
    </xf>
    <xf numFmtId="14" fontId="4" fillId="0" borderId="29" xfId="59" applyNumberFormat="1" applyFont="1" applyFill="1" applyBorder="1" applyAlignment="1">
      <alignment horizontal="center" vertical="center" wrapText="1"/>
    </xf>
    <xf numFmtId="0" fontId="3" fillId="0" borderId="17" xfId="59" applyFont="1" applyFill="1" applyBorder="1" applyAlignment="1">
      <alignment vertical="center"/>
    </xf>
    <xf numFmtId="4" fontId="3" fillId="0" borderId="18" xfId="59" applyNumberFormat="1" applyFont="1" applyFill="1" applyBorder="1" applyAlignment="1">
      <alignment horizontal="right" vertical="center" wrapText="1"/>
    </xf>
    <xf numFmtId="4" fontId="3" fillId="0" borderId="18" xfId="59" applyNumberFormat="1" applyFont="1" applyFill="1" applyBorder="1" applyAlignment="1">
      <alignment horizontal="right" vertical="center"/>
    </xf>
    <xf numFmtId="4" fontId="3" fillId="0" borderId="12" xfId="59" applyNumberFormat="1" applyFont="1" applyFill="1" applyBorder="1" applyAlignment="1">
      <alignment horizontal="right" vertical="center" wrapText="1"/>
    </xf>
    <xf numFmtId="10" fontId="3" fillId="0" borderId="0" xfId="59" applyNumberFormat="1" applyFont="1" applyBorder="1" applyAlignment="1">
      <alignment vertical="center"/>
    </xf>
    <xf numFmtId="0" fontId="3" fillId="0" borderId="0" xfId="59" applyFont="1" applyFill="1" applyBorder="1"/>
    <xf numFmtId="4" fontId="3" fillId="0" borderId="0" xfId="59" applyNumberFormat="1" applyFont="1" applyFill="1" applyBorder="1" applyAlignment="1">
      <alignment vertical="center"/>
    </xf>
    <xf numFmtId="0" fontId="3" fillId="0" borderId="0" xfId="65" applyFont="1"/>
    <xf numFmtId="0" fontId="3" fillId="0" borderId="20" xfId="62" applyFont="1" applyBorder="1" applyAlignment="1">
      <alignment vertical="center"/>
    </xf>
    <xf numFmtId="3" fontId="5" fillId="0" borderId="24" xfId="62" applyNumberFormat="1" applyFont="1" applyFill="1" applyBorder="1" applyAlignment="1" applyProtection="1"/>
    <xf numFmtId="0" fontId="3" fillId="0" borderId="17" xfId="62" applyFont="1" applyBorder="1" applyAlignment="1">
      <alignment vertical="center"/>
    </xf>
    <xf numFmtId="3" fontId="5" fillId="0" borderId="18" xfId="62" applyNumberFormat="1" applyFont="1" applyFill="1" applyBorder="1" applyAlignment="1" applyProtection="1"/>
    <xf numFmtId="3" fontId="23" fillId="0" borderId="22" xfId="62" applyNumberFormat="1" applyFont="1" applyFill="1" applyBorder="1" applyAlignment="1" applyProtection="1"/>
    <xf numFmtId="0" fontId="3" fillId="0" borderId="16" xfId="62" applyFont="1" applyBorder="1" applyAlignment="1">
      <alignment vertical="center"/>
    </xf>
    <xf numFmtId="3" fontId="5" fillId="0" borderId="26" xfId="62" applyNumberFormat="1" applyFont="1" applyFill="1" applyBorder="1" applyAlignment="1" applyProtection="1"/>
    <xf numFmtId="3" fontId="6" fillId="0" borderId="12" xfId="62" applyNumberFormat="1" applyFont="1" applyFill="1" applyBorder="1" applyAlignment="1" applyProtection="1"/>
    <xf numFmtId="0" fontId="4" fillId="0" borderId="28" xfId="62" applyFont="1" applyBorder="1" applyAlignment="1">
      <alignment vertical="center"/>
    </xf>
    <xf numFmtId="0" fontId="5" fillId="0" borderId="17"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6" fillId="0" borderId="12" xfId="66" applyFont="1" applyFill="1" applyBorder="1" applyAlignment="1">
      <alignment horizontal="center" vertical="center" wrapText="1"/>
    </xf>
    <xf numFmtId="0" fontId="62" fillId="0" borderId="0" xfId="0" applyFont="1" applyBorder="1"/>
    <xf numFmtId="0" fontId="60" fillId="0" borderId="32" xfId="67" applyFont="1" applyBorder="1" applyAlignment="1">
      <alignment horizontal="center" vertical="center" wrapText="1"/>
    </xf>
    <xf numFmtId="14" fontId="60" fillId="0" borderId="33" xfId="67" applyNumberFormat="1" applyFont="1" applyBorder="1" applyAlignment="1">
      <alignment horizontal="center" vertical="center" wrapText="1"/>
    </xf>
    <xf numFmtId="14" fontId="60" fillId="0" borderId="34" xfId="67" applyNumberFormat="1" applyFont="1" applyBorder="1" applyAlignment="1">
      <alignment horizontal="center" vertical="center" wrapText="1"/>
    </xf>
    <xf numFmtId="0" fontId="3" fillId="0" borderId="0" xfId="67" applyFont="1" applyAlignment="1">
      <alignment vertical="center"/>
    </xf>
    <xf numFmtId="0" fontId="59" fillId="0" borderId="16" xfId="67" applyFont="1" applyBorder="1" applyAlignment="1">
      <alignment horizontal="left" vertical="center" wrapText="1"/>
    </xf>
    <xf numFmtId="0" fontId="59" fillId="0" borderId="26" xfId="67" applyFont="1" applyBorder="1" applyAlignment="1">
      <alignment vertical="center"/>
    </xf>
    <xf numFmtId="0" fontId="59" fillId="0" borderId="17" xfId="67" applyFont="1" applyBorder="1" applyAlignment="1">
      <alignment horizontal="left" vertical="center" wrapText="1"/>
    </xf>
    <xf numFmtId="0" fontId="59" fillId="0" borderId="18" xfId="67" applyFont="1" applyBorder="1" applyAlignment="1">
      <alignment vertical="center"/>
    </xf>
    <xf numFmtId="0" fontId="61" fillId="0" borderId="35" xfId="67" applyFont="1" applyBorder="1" applyAlignment="1">
      <alignment horizontal="left" vertical="center" wrapText="1"/>
    </xf>
    <xf numFmtId="3" fontId="61" fillId="0" borderId="36" xfId="67" applyNumberFormat="1" applyFont="1" applyBorder="1" applyAlignment="1">
      <alignment vertical="center"/>
    </xf>
    <xf numFmtId="0" fontId="60" fillId="0" borderId="36" xfId="67" applyFont="1" applyBorder="1" applyAlignment="1">
      <alignment horizontal="center" vertical="center" wrapText="1"/>
    </xf>
    <xf numFmtId="3" fontId="59" fillId="0" borderId="19" xfId="67" applyNumberFormat="1" applyFont="1" applyBorder="1" applyAlignment="1">
      <alignment vertical="center"/>
    </xf>
    <xf numFmtId="3" fontId="59" fillId="0" borderId="18" xfId="67" applyNumberFormat="1" applyFont="1" applyBorder="1" applyAlignment="1">
      <alignment horizontal="right" vertical="center"/>
    </xf>
    <xf numFmtId="3" fontId="59" fillId="0" borderId="18" xfId="67" applyNumberFormat="1" applyFont="1" applyBorder="1" applyAlignment="1">
      <alignment vertical="center"/>
    </xf>
    <xf numFmtId="3" fontId="3" fillId="0" borderId="0" xfId="67" applyNumberFormat="1" applyFont="1" applyAlignment="1">
      <alignment vertical="center"/>
    </xf>
    <xf numFmtId="3" fontId="61" fillId="0" borderId="38" xfId="67" applyNumberFormat="1" applyFont="1" applyBorder="1" applyAlignment="1">
      <alignment vertical="center"/>
    </xf>
    <xf numFmtId="0" fontId="59" fillId="0" borderId="39" xfId="67" applyFont="1" applyBorder="1" applyAlignment="1">
      <alignment horizontal="left" vertical="center" wrapText="1"/>
    </xf>
    <xf numFmtId="0" fontId="59" fillId="0" borderId="40" xfId="67" applyFont="1" applyBorder="1" applyAlignment="1">
      <alignment horizontal="left" vertical="center" wrapText="1"/>
    </xf>
    <xf numFmtId="3" fontId="59" fillId="0" borderId="41" xfId="67" applyNumberFormat="1" applyFont="1" applyBorder="1" applyAlignment="1">
      <alignment vertical="center"/>
    </xf>
    <xf numFmtId="3" fontId="59" fillId="0" borderId="42" xfId="67" applyNumberFormat="1" applyFont="1" applyBorder="1" applyAlignment="1">
      <alignment vertical="center"/>
    </xf>
    <xf numFmtId="0" fontId="16" fillId="0" borderId="0" xfId="67" applyFont="1" applyAlignment="1">
      <alignment vertical="center"/>
    </xf>
    <xf numFmtId="0" fontId="18" fillId="0" borderId="0" xfId="62" applyFont="1" applyAlignment="1">
      <alignment horizontal="left"/>
    </xf>
    <xf numFmtId="14" fontId="5" fillId="0" borderId="17" xfId="66" applyNumberFormat="1" applyFont="1" applyBorder="1" applyAlignment="1">
      <alignment horizontal="center" vertical="center" wrapText="1"/>
    </xf>
    <xf numFmtId="0" fontId="6" fillId="0" borderId="18" xfId="66" applyFont="1" applyBorder="1" applyAlignment="1">
      <alignment horizontal="center" vertical="center" wrapText="1"/>
    </xf>
    <xf numFmtId="0" fontId="5" fillId="0" borderId="18" xfId="66" applyFont="1" applyFill="1" applyBorder="1" applyAlignment="1">
      <alignment horizontal="center" vertical="center" wrapText="1"/>
    </xf>
    <xf numFmtId="0" fontId="5" fillId="0" borderId="18" xfId="66" applyFont="1" applyBorder="1" applyAlignment="1">
      <alignment horizontal="center" vertical="center" wrapText="1"/>
    </xf>
    <xf numFmtId="0" fontId="17" fillId="0" borderId="18" xfId="66" applyFont="1" applyBorder="1" applyAlignment="1">
      <alignment horizontal="center" vertical="center" wrapText="1"/>
    </xf>
    <xf numFmtId="0" fontId="17" fillId="0" borderId="19" xfId="66" applyFont="1" applyBorder="1" applyAlignment="1">
      <alignment horizontal="center" vertical="center" wrapText="1"/>
    </xf>
    <xf numFmtId="165" fontId="5" fillId="0" borderId="22" xfId="66" applyNumberFormat="1" applyFont="1" applyBorder="1" applyAlignment="1">
      <alignment horizontal="center" vertical="center" wrapText="1"/>
    </xf>
    <xf numFmtId="165" fontId="17" fillId="0" borderId="22" xfId="66" applyNumberFormat="1" applyFont="1" applyBorder="1" applyAlignment="1">
      <alignment horizontal="center" vertical="center" wrapText="1"/>
    </xf>
    <xf numFmtId="165" fontId="17" fillId="0" borderId="23" xfId="66" applyNumberFormat="1" applyFont="1" applyBorder="1" applyAlignment="1">
      <alignment horizontal="center" vertical="center" wrapText="1"/>
    </xf>
    <xf numFmtId="1" fontId="6" fillId="0" borderId="43" xfId="66" applyNumberFormat="1" applyFont="1" applyBorder="1" applyAlignment="1">
      <alignment horizontal="center" vertical="center" wrapText="1"/>
    </xf>
    <xf numFmtId="1" fontId="5" fillId="0" borderId="43" xfId="66" applyNumberFormat="1" applyFont="1" applyBorder="1" applyAlignment="1">
      <alignment horizontal="center" vertical="center" wrapText="1"/>
    </xf>
    <xf numFmtId="1" fontId="17" fillId="0" borderId="43" xfId="66" applyNumberFormat="1" applyFont="1" applyBorder="1" applyAlignment="1">
      <alignment horizontal="center" vertical="center" wrapText="1"/>
    </xf>
    <xf numFmtId="1" fontId="17" fillId="0" borderId="44" xfId="66" applyNumberFormat="1" applyFont="1" applyBorder="1" applyAlignment="1">
      <alignment horizontal="center" vertical="center" wrapText="1"/>
    </xf>
    <xf numFmtId="165" fontId="6" fillId="0" borderId="12" xfId="66" applyNumberFormat="1" applyFont="1" applyBorder="1" applyAlignment="1">
      <alignment horizontal="center" vertical="center" wrapText="1"/>
    </xf>
    <xf numFmtId="165" fontId="5" fillId="0" borderId="12" xfId="66" applyNumberFormat="1" applyFont="1" applyBorder="1" applyAlignment="1">
      <alignment horizontal="center" vertical="center" wrapText="1"/>
    </xf>
    <xf numFmtId="165" fontId="17" fillId="0" borderId="12" xfId="66" applyNumberFormat="1" applyFont="1" applyBorder="1" applyAlignment="1">
      <alignment horizontal="center" vertical="center" wrapText="1"/>
    </xf>
    <xf numFmtId="165" fontId="17" fillId="0" borderId="13" xfId="66" applyNumberFormat="1" applyFont="1" applyBorder="1" applyAlignment="1">
      <alignment horizontal="center" vertical="center" wrapText="1"/>
    </xf>
    <xf numFmtId="0" fontId="23" fillId="0" borderId="13" xfId="66" applyFont="1" applyFill="1" applyBorder="1" applyAlignment="1">
      <alignment horizontal="center" vertical="center" wrapText="1"/>
    </xf>
    <xf numFmtId="0" fontId="6" fillId="0" borderId="19" xfId="66" applyFont="1" applyBorder="1" applyAlignment="1">
      <alignment horizontal="center" vertical="center" wrapText="1"/>
    </xf>
    <xf numFmtId="0" fontId="5" fillId="0" borderId="45" xfId="66" applyFont="1" applyFill="1" applyBorder="1" applyAlignment="1">
      <alignment horizontal="center" vertical="center" wrapText="1"/>
    </xf>
    <xf numFmtId="169" fontId="12" fillId="0" borderId="24" xfId="59" applyNumberFormat="1" applyFont="1" applyBorder="1" applyAlignment="1">
      <alignment vertical="center"/>
    </xf>
    <xf numFmtId="169" fontId="12" fillId="0" borderId="18" xfId="59" applyNumberFormat="1" applyFont="1" applyBorder="1" applyAlignment="1">
      <alignment vertical="center"/>
    </xf>
    <xf numFmtId="169" fontId="20" fillId="0" borderId="18" xfId="59" applyNumberFormat="1" applyFont="1" applyBorder="1" applyAlignment="1">
      <alignment vertical="center"/>
    </xf>
    <xf numFmtId="169" fontId="11" fillId="0" borderId="12" xfId="59" applyNumberFormat="1" applyFont="1" applyBorder="1" applyAlignment="1">
      <alignment vertical="center"/>
    </xf>
    <xf numFmtId="0" fontId="3" fillId="0" borderId="0" xfId="62" applyFont="1"/>
    <xf numFmtId="0" fontId="7" fillId="0" borderId="0" xfId="62" applyFont="1"/>
    <xf numFmtId="0" fontId="4" fillId="0" borderId="15" xfId="62" applyFont="1" applyBorder="1" applyAlignment="1">
      <alignment horizontal="center" vertical="center" wrapText="1"/>
    </xf>
    <xf numFmtId="0" fontId="4" fillId="0" borderId="29" xfId="62" applyFont="1" applyBorder="1" applyAlignment="1">
      <alignment horizontal="center" vertical="center" wrapText="1"/>
    </xf>
    <xf numFmtId="0" fontId="4" fillId="0" borderId="30" xfId="62" applyFont="1" applyBorder="1" applyAlignment="1">
      <alignment horizontal="center" vertical="center" wrapText="1"/>
    </xf>
    <xf numFmtId="0" fontId="4" fillId="0" borderId="0" xfId="62" applyFont="1" applyAlignment="1">
      <alignment horizontal="center" vertical="center" wrapText="1"/>
    </xf>
    <xf numFmtId="0" fontId="9" fillId="0" borderId="24" xfId="62" applyFont="1" applyFill="1" applyBorder="1" applyAlignment="1">
      <alignment horizontal="right" vertical="center" wrapText="1"/>
    </xf>
    <xf numFmtId="10" fontId="9" fillId="0" borderId="25" xfId="62" applyNumberFormat="1" applyFont="1" applyFill="1" applyBorder="1" applyAlignment="1">
      <alignment horizontal="right" vertical="center" wrapText="1"/>
    </xf>
    <xf numFmtId="10" fontId="9" fillId="0" borderId="0" xfId="62" applyNumberFormat="1" applyFont="1" applyFill="1" applyBorder="1" applyAlignment="1">
      <alignment horizontal="right" vertical="center" wrapText="1"/>
    </xf>
    <xf numFmtId="0" fontId="3" fillId="0" borderId="0" xfId="62" applyFont="1" applyAlignment="1">
      <alignment vertical="center"/>
    </xf>
    <xf numFmtId="0" fontId="5" fillId="0" borderId="17" xfId="62" applyFont="1" applyFill="1" applyBorder="1" applyAlignment="1">
      <alignment vertical="center" wrapText="1"/>
    </xf>
    <xf numFmtId="0" fontId="5" fillId="0" borderId="18" xfId="62" applyFont="1" applyFill="1" applyBorder="1" applyAlignment="1">
      <alignment horizontal="right" vertical="center" wrapText="1"/>
    </xf>
    <xf numFmtId="10" fontId="5" fillId="0" borderId="19" xfId="62" applyNumberFormat="1" applyFont="1" applyFill="1" applyBorder="1" applyAlignment="1">
      <alignment horizontal="right" vertical="center" wrapText="1"/>
    </xf>
    <xf numFmtId="0" fontId="7" fillId="0" borderId="0" xfId="62" applyFont="1" applyAlignment="1">
      <alignment vertical="center"/>
    </xf>
    <xf numFmtId="0" fontId="9" fillId="0" borderId="18" xfId="62" applyFont="1" applyFill="1" applyBorder="1" applyAlignment="1">
      <alignment horizontal="right" vertical="center" wrapText="1"/>
    </xf>
    <xf numFmtId="10" fontId="9" fillId="0" borderId="19" xfId="62" applyNumberFormat="1" applyFont="1" applyFill="1" applyBorder="1" applyAlignment="1">
      <alignment horizontal="right" vertical="center" wrapText="1"/>
    </xf>
    <xf numFmtId="0" fontId="17" fillId="0" borderId="14" xfId="62" applyFont="1" applyFill="1" applyBorder="1" applyAlignment="1">
      <alignment vertical="center" wrapText="1"/>
    </xf>
    <xf numFmtId="3" fontId="17" fillId="0" borderId="12" xfId="62" applyNumberFormat="1" applyFont="1" applyFill="1" applyBorder="1" applyAlignment="1">
      <alignment horizontal="right" vertical="center"/>
    </xf>
    <xf numFmtId="10" fontId="17" fillId="0" borderId="13" xfId="62" applyNumberFormat="1" applyFont="1" applyFill="1" applyBorder="1" applyAlignment="1">
      <alignment horizontal="right" vertical="center" wrapText="1"/>
    </xf>
    <xf numFmtId="10" fontId="5" fillId="0" borderId="0" xfId="62" applyNumberFormat="1" applyFont="1" applyFill="1" applyBorder="1" applyAlignment="1">
      <alignment horizontal="right" vertical="center" wrapText="1"/>
    </xf>
    <xf numFmtId="0" fontId="3" fillId="0" borderId="0" xfId="62" applyFont="1" applyFill="1" applyAlignment="1">
      <alignment vertical="center"/>
    </xf>
    <xf numFmtId="10" fontId="12" fillId="0" borderId="0" xfId="72" applyNumberFormat="1" applyFont="1" applyFill="1" applyBorder="1"/>
    <xf numFmtId="0" fontId="12" fillId="0" borderId="0" xfId="62" applyFont="1"/>
    <xf numFmtId="0" fontId="20" fillId="0" borderId="0" xfId="62" applyFont="1" applyFill="1" applyBorder="1"/>
    <xf numFmtId="10" fontId="20" fillId="0" borderId="0" xfId="62" applyNumberFormat="1" applyFont="1" applyFill="1" applyBorder="1"/>
    <xf numFmtId="4" fontId="3" fillId="0" borderId="18" xfId="59" applyNumberFormat="1" applyFont="1" applyBorder="1" applyAlignment="1">
      <alignment horizontal="right" vertical="center" wrapText="1"/>
    </xf>
    <xf numFmtId="1" fontId="8" fillId="0" borderId="0" xfId="66" applyNumberFormat="1"/>
    <xf numFmtId="168" fontId="8" fillId="0" borderId="0" xfId="66" applyNumberFormat="1"/>
    <xf numFmtId="165" fontId="6" fillId="0" borderId="23" xfId="66" applyNumberFormat="1" applyFont="1" applyBorder="1" applyAlignment="1">
      <alignment horizontal="center" vertical="center" wrapText="1"/>
    </xf>
    <xf numFmtId="1" fontId="5" fillId="0" borderId="26" xfId="66" applyNumberFormat="1" applyFont="1" applyBorder="1" applyAlignment="1">
      <alignment horizontal="center" vertical="center" wrapText="1"/>
    </xf>
    <xf numFmtId="10" fontId="9" fillId="0" borderId="0" xfId="0" applyNumberFormat="1" applyFont="1" applyFill="1" applyBorder="1"/>
    <xf numFmtId="0" fontId="9" fillId="0" borderId="0" xfId="0" applyFont="1" applyFill="1" applyBorder="1"/>
    <xf numFmtId="0" fontId="0" fillId="0" borderId="0" xfId="0" applyFill="1"/>
    <xf numFmtId="0" fontId="3" fillId="0" borderId="0" xfId="67" applyFont="1" applyBorder="1" applyAlignment="1">
      <alignment vertical="center"/>
    </xf>
    <xf numFmtId="10" fontId="11" fillId="0" borderId="30" xfId="59" applyNumberFormat="1" applyFont="1" applyFill="1" applyBorder="1" applyAlignment="1">
      <alignment horizontal="center" vertical="center" wrapText="1"/>
    </xf>
    <xf numFmtId="10" fontId="12" fillId="0" borderId="25" xfId="75" applyNumberFormat="1" applyFont="1" applyBorder="1" applyAlignment="1">
      <alignment horizontal="right" vertical="center"/>
    </xf>
    <xf numFmtId="10" fontId="12" fillId="0" borderId="27" xfId="75" applyNumberFormat="1" applyFont="1" applyBorder="1" applyAlignment="1">
      <alignment horizontal="right" vertical="center"/>
    </xf>
    <xf numFmtId="165" fontId="11" fillId="0" borderId="46" xfId="73" applyNumberFormat="1" applyFont="1" applyFill="1" applyBorder="1" applyAlignment="1">
      <alignment vertical="center"/>
    </xf>
    <xf numFmtId="165" fontId="12" fillId="0" borderId="19" xfId="59" applyNumberFormat="1" applyFont="1" applyBorder="1" applyAlignment="1">
      <alignment horizontal="right" vertical="center"/>
    </xf>
    <xf numFmtId="165" fontId="20" fillId="0" borderId="19" xfId="59" applyNumberFormat="1" applyFont="1" applyBorder="1" applyAlignment="1">
      <alignment horizontal="right" vertical="center"/>
    </xf>
    <xf numFmtId="165" fontId="12" fillId="0" borderId="27" xfId="73" applyNumberFormat="1" applyFont="1" applyBorder="1" applyAlignment="1">
      <alignment vertical="center"/>
    </xf>
    <xf numFmtId="0" fontId="18" fillId="0" borderId="0" xfId="65" applyFont="1"/>
    <xf numFmtId="3" fontId="5" fillId="0" borderId="18" xfId="52" applyNumberFormat="1" applyBorder="1" applyAlignment="1">
      <alignment vertical="center"/>
    </xf>
    <xf numFmtId="3" fontId="17" fillId="0" borderId="18" xfId="58" applyNumberFormat="1" applyFont="1" applyBorder="1" applyAlignment="1">
      <alignment horizontal="right" vertical="center"/>
    </xf>
    <xf numFmtId="0" fontId="6" fillId="0" borderId="25" xfId="66" applyFont="1" applyBorder="1" applyAlignment="1">
      <alignment horizontal="center" vertical="center" wrapText="1"/>
    </xf>
    <xf numFmtId="0" fontId="5" fillId="0" borderId="0" xfId="66" applyFont="1" applyFill="1" applyBorder="1" applyAlignment="1">
      <alignment horizontal="center" vertical="center" wrapText="1"/>
    </xf>
    <xf numFmtId="0" fontId="8" fillId="0" borderId="0" xfId="66" applyFill="1"/>
    <xf numFmtId="165" fontId="3" fillId="0" borderId="0" xfId="66" applyNumberFormat="1" applyFont="1" applyFill="1" applyBorder="1" applyAlignment="1">
      <alignment horizontal="center" vertical="center" wrapText="1"/>
    </xf>
    <xf numFmtId="14" fontId="5" fillId="0" borderId="39" xfId="66" applyNumberFormat="1" applyFont="1" applyBorder="1" applyAlignment="1">
      <alignment horizontal="center" vertical="center" wrapText="1"/>
    </xf>
    <xf numFmtId="0" fontId="6" fillId="0" borderId="47" xfId="66" applyFont="1" applyBorder="1" applyAlignment="1">
      <alignment horizontal="center" vertical="center" wrapText="1"/>
    </xf>
    <xf numFmtId="0" fontId="5" fillId="0" borderId="45" xfId="66" applyFont="1" applyBorder="1" applyAlignment="1">
      <alignment horizontal="center" vertical="center" wrapText="1"/>
    </xf>
    <xf numFmtId="0" fontId="17" fillId="0" borderId="45" xfId="66" applyFont="1" applyBorder="1" applyAlignment="1">
      <alignment horizontal="center" vertical="center" wrapText="1"/>
    </xf>
    <xf numFmtId="0" fontId="17" fillId="0" borderId="47" xfId="66" applyFont="1" applyBorder="1" applyAlignment="1">
      <alignment horizontal="center" vertical="center" wrapText="1"/>
    </xf>
    <xf numFmtId="0" fontId="5" fillId="0" borderId="24" xfId="66" applyFont="1" applyFill="1" applyBorder="1" applyAlignment="1">
      <alignment horizontal="center" vertical="center" wrapText="1"/>
    </xf>
    <xf numFmtId="0" fontId="17" fillId="0" borderId="24" xfId="66" applyFont="1" applyFill="1" applyBorder="1" applyAlignment="1">
      <alignment horizontal="center" vertical="center" wrapText="1"/>
    </xf>
    <xf numFmtId="0" fontId="17" fillId="0" borderId="25" xfId="66" applyFont="1" applyFill="1" applyBorder="1" applyAlignment="1">
      <alignment horizontal="center" vertical="center" wrapText="1"/>
    </xf>
    <xf numFmtId="0" fontId="67" fillId="0" borderId="0" xfId="64" applyFill="1"/>
    <xf numFmtId="0" fontId="68" fillId="0" borderId="0" xfId="0" applyFont="1"/>
    <xf numFmtId="0" fontId="17" fillId="0" borderId="14" xfId="0" applyFont="1" applyFill="1" applyBorder="1" applyAlignment="1">
      <alignment horizontal="left" vertical="center" wrapText="1"/>
    </xf>
    <xf numFmtId="10" fontId="17" fillId="0" borderId="13" xfId="0" applyNumberFormat="1" applyFont="1" applyFill="1" applyBorder="1" applyAlignment="1">
      <alignment horizontal="right" vertical="center"/>
    </xf>
    <xf numFmtId="0" fontId="68" fillId="0" borderId="0" xfId="0" applyFont="1" applyAlignment="1">
      <alignment vertical="center"/>
    </xf>
    <xf numFmtId="2" fontId="68" fillId="0" borderId="48" xfId="0" applyNumberFormat="1" applyFont="1" applyBorder="1" applyAlignment="1">
      <alignment horizontal="center" vertical="center"/>
    </xf>
    <xf numFmtId="2" fontId="68" fillId="0" borderId="49" xfId="0" applyNumberFormat="1" applyFont="1" applyBorder="1" applyAlignment="1">
      <alignment horizontal="center" vertical="center"/>
    </xf>
    <xf numFmtId="0" fontId="11" fillId="0" borderId="50" xfId="64" applyFont="1" applyFill="1" applyBorder="1" applyAlignment="1">
      <alignment horizontal="center" vertical="center"/>
    </xf>
    <xf numFmtId="0" fontId="11" fillId="0" borderId="51" xfId="64" applyFont="1" applyFill="1" applyBorder="1" applyAlignment="1">
      <alignment horizontal="center" vertical="center"/>
    </xf>
    <xf numFmtId="0" fontId="11" fillId="0" borderId="12" xfId="64" applyFont="1" applyFill="1" applyBorder="1" applyAlignment="1">
      <alignment horizontal="center" vertical="center"/>
    </xf>
    <xf numFmtId="0" fontId="34" fillId="0" borderId="52" xfId="64" applyFont="1" applyFill="1" applyBorder="1" applyAlignment="1">
      <alignment horizontal="left" vertical="center" wrapText="1"/>
    </xf>
    <xf numFmtId="0" fontId="12" fillId="0" borderId="53" xfId="64" applyFont="1" applyFill="1" applyBorder="1" applyAlignment="1">
      <alignment horizontal="left" vertical="center" wrapText="1"/>
    </xf>
    <xf numFmtId="0" fontId="68" fillId="0" borderId="53" xfId="64" applyFont="1" applyFill="1" applyBorder="1" applyAlignment="1">
      <alignment horizontal="left" vertical="center" wrapText="1"/>
    </xf>
    <xf numFmtId="0" fontId="19" fillId="0" borderId="53" xfId="64" applyFont="1" applyFill="1" applyBorder="1" applyAlignment="1">
      <alignment horizontal="left" vertical="center" wrapText="1"/>
    </xf>
    <xf numFmtId="0" fontId="12" fillId="0" borderId="54" xfId="64" applyFont="1" applyFill="1" applyBorder="1" applyAlignment="1">
      <alignment horizontal="left" vertical="center" wrapText="1"/>
    </xf>
    <xf numFmtId="14" fontId="4" fillId="0" borderId="0" xfId="67" applyNumberFormat="1" applyFont="1" applyAlignment="1">
      <alignment horizontal="left"/>
    </xf>
    <xf numFmtId="0" fontId="4" fillId="0" borderId="0" xfId="67" applyFont="1" applyAlignment="1">
      <alignment horizontal="left" vertical="center"/>
    </xf>
    <xf numFmtId="0" fontId="22" fillId="0" borderId="0" xfId="67" applyFont="1" applyAlignment="1">
      <alignment horizontal="left" vertical="center"/>
    </xf>
    <xf numFmtId="0" fontId="11" fillId="0" borderId="0" xfId="67" applyFont="1" applyAlignment="1">
      <alignment horizontal="left" vertical="center"/>
    </xf>
    <xf numFmtId="14" fontId="11" fillId="0" borderId="0" xfId="67" applyNumberFormat="1" applyFont="1" applyBorder="1" applyAlignment="1">
      <alignment horizontal="left"/>
    </xf>
    <xf numFmtId="0" fontId="5" fillId="0" borderId="0" xfId="62" applyFont="1" applyFill="1" applyBorder="1" applyAlignment="1">
      <alignment vertical="center" wrapText="1"/>
    </xf>
    <xf numFmtId="165" fontId="59" fillId="0" borderId="27" xfId="75" applyNumberFormat="1" applyFont="1" applyBorder="1" applyAlignment="1">
      <alignment horizontal="right"/>
    </xf>
    <xf numFmtId="165" fontId="64" fillId="0" borderId="27" xfId="75" applyNumberFormat="1" applyFont="1" applyBorder="1" applyAlignment="1">
      <alignment horizontal="right"/>
    </xf>
    <xf numFmtId="165" fontId="59" fillId="0" borderId="19" xfId="75" applyNumberFormat="1" applyFont="1" applyBorder="1" applyAlignment="1">
      <alignment horizontal="right"/>
    </xf>
    <xf numFmtId="165" fontId="64" fillId="0" borderId="19" xfId="75" applyNumberFormat="1" applyFont="1" applyBorder="1" applyAlignment="1">
      <alignment horizontal="right"/>
    </xf>
    <xf numFmtId="165" fontId="61" fillId="0" borderId="38" xfId="75" applyNumberFormat="1" applyFont="1" applyBorder="1" applyAlignment="1">
      <alignment horizontal="right"/>
    </xf>
    <xf numFmtId="165" fontId="65" fillId="0" borderId="38" xfId="75" applyNumberFormat="1" applyFont="1" applyBorder="1" applyAlignment="1">
      <alignment horizontal="right"/>
    </xf>
    <xf numFmtId="165" fontId="59" fillId="0" borderId="18" xfId="67" applyNumberFormat="1" applyFont="1" applyBorder="1" applyAlignment="1">
      <alignment vertical="center"/>
    </xf>
    <xf numFmtId="3" fontId="61" fillId="0" borderId="36" xfId="67" applyNumberFormat="1" applyFont="1" applyBorder="1" applyAlignment="1">
      <alignment horizontal="right" vertical="center"/>
    </xf>
    <xf numFmtId="165" fontId="61" fillId="0" borderId="36" xfId="67" applyNumberFormat="1" applyFont="1" applyBorder="1" applyAlignment="1">
      <alignment vertical="center"/>
    </xf>
    <xf numFmtId="14" fontId="60" fillId="0" borderId="55" xfId="67" applyNumberFormat="1" applyFont="1" applyBorder="1" applyAlignment="1">
      <alignment horizontal="center" vertical="center" wrapText="1"/>
    </xf>
    <xf numFmtId="14" fontId="60" fillId="0" borderId="56" xfId="67" applyNumberFormat="1" applyFont="1" applyBorder="1" applyAlignment="1">
      <alignment horizontal="center" vertical="center" wrapText="1"/>
    </xf>
    <xf numFmtId="3" fontId="59" fillId="0" borderId="57" xfId="67" applyNumberFormat="1" applyFont="1" applyBorder="1" applyAlignment="1">
      <alignment vertical="center"/>
    </xf>
    <xf numFmtId="3" fontId="4" fillId="0" borderId="0" xfId="67" applyNumberFormat="1" applyFont="1" applyAlignment="1">
      <alignment vertical="center"/>
    </xf>
    <xf numFmtId="165" fontId="16" fillId="0" borderId="0" xfId="67" applyNumberFormat="1" applyFont="1" applyAlignment="1">
      <alignment vertical="center"/>
    </xf>
    <xf numFmtId="0" fontId="26" fillId="0" borderId="0" xfId="0" applyFont="1" applyAlignment="1">
      <alignment horizontal="left"/>
    </xf>
    <xf numFmtId="165" fontId="17" fillId="0" borderId="19" xfId="0" applyNumberFormat="1" applyFont="1" applyFill="1" applyBorder="1" applyAlignment="1">
      <alignment horizontal="right" vertical="center"/>
    </xf>
    <xf numFmtId="165" fontId="9" fillId="0" borderId="19" xfId="72" applyNumberFormat="1" applyFont="1" applyFill="1" applyBorder="1" applyAlignment="1">
      <alignment horizontal="right" vertical="center"/>
    </xf>
    <xf numFmtId="165" fontId="5" fillId="0" borderId="19" xfId="0" applyNumberFormat="1" applyFont="1" applyFill="1" applyBorder="1" applyAlignment="1">
      <alignment horizontal="right" vertical="center"/>
    </xf>
    <xf numFmtId="165" fontId="5" fillId="0" borderId="19" xfId="0" applyNumberFormat="1" applyFont="1" applyFill="1" applyBorder="1" applyAlignment="1">
      <alignment vertical="center"/>
    </xf>
    <xf numFmtId="165" fontId="17" fillId="0" borderId="19" xfId="0" applyNumberFormat="1" applyFont="1" applyFill="1" applyBorder="1" applyAlignment="1">
      <alignment vertical="center"/>
    </xf>
    <xf numFmtId="165" fontId="9" fillId="0" borderId="19" xfId="0" applyNumberFormat="1" applyFont="1" applyFill="1" applyBorder="1" applyAlignment="1">
      <alignment vertical="center"/>
    </xf>
    <xf numFmtId="165" fontId="9" fillId="0" borderId="19" xfId="0" applyNumberFormat="1" applyFont="1" applyFill="1" applyBorder="1" applyAlignment="1">
      <alignment horizontal="right" vertical="center"/>
    </xf>
    <xf numFmtId="165" fontId="59" fillId="0" borderId="58" xfId="67" applyNumberFormat="1" applyFont="1" applyBorder="1" applyAlignment="1">
      <alignment vertical="center"/>
    </xf>
    <xf numFmtId="0" fontId="61" fillId="0" borderId="0" xfId="59" applyFont="1"/>
    <xf numFmtId="10" fontId="3" fillId="0" borderId="0" xfId="62" applyNumberFormat="1"/>
    <xf numFmtId="0" fontId="3" fillId="0" borderId="14" xfId="59" applyFont="1" applyFill="1" applyBorder="1" applyAlignment="1">
      <alignment vertical="center"/>
    </xf>
    <xf numFmtId="0" fontId="16" fillId="0" borderId="17" xfId="59" applyFont="1" applyFill="1" applyBorder="1" applyAlignment="1">
      <alignment vertical="center"/>
    </xf>
    <xf numFmtId="0" fontId="3" fillId="0" borderId="0" xfId="59" applyFill="1" applyAlignment="1"/>
    <xf numFmtId="0" fontId="3" fillId="0" borderId="0" xfId="59" applyFill="1"/>
    <xf numFmtId="165" fontId="5" fillId="0" borderId="19" xfId="59" applyNumberFormat="1" applyFont="1" applyBorder="1" applyAlignment="1">
      <alignment horizontal="right" vertical="center"/>
    </xf>
    <xf numFmtId="165" fontId="5" fillId="0" borderId="19" xfId="59" applyNumberFormat="1" applyFont="1" applyFill="1" applyBorder="1" applyAlignment="1">
      <alignment horizontal="right" vertical="center"/>
    </xf>
    <xf numFmtId="10" fontId="5" fillId="0" borderId="19" xfId="59" applyNumberFormat="1" applyFont="1" applyFill="1" applyBorder="1" applyAlignment="1">
      <alignment horizontal="right" vertical="center"/>
    </xf>
    <xf numFmtId="165" fontId="5" fillId="0" borderId="13" xfId="59" applyNumberFormat="1" applyFont="1" applyFill="1" applyBorder="1" applyAlignment="1">
      <alignment horizontal="right" vertical="center"/>
    </xf>
    <xf numFmtId="10" fontId="5" fillId="0" borderId="25" xfId="59" applyNumberFormat="1" applyFont="1" applyFill="1" applyBorder="1" applyAlignment="1">
      <alignment horizontal="right" vertical="center"/>
    </xf>
    <xf numFmtId="10" fontId="5" fillId="0" borderId="19" xfId="59" applyNumberFormat="1" applyFont="1" applyBorder="1" applyAlignment="1">
      <alignment horizontal="right" vertical="center"/>
    </xf>
    <xf numFmtId="10" fontId="5" fillId="0" borderId="13" xfId="59" applyNumberFormat="1" applyFont="1" applyFill="1" applyBorder="1" applyAlignment="1">
      <alignment horizontal="right" vertical="center"/>
    </xf>
    <xf numFmtId="0" fontId="5" fillId="0" borderId="0" xfId="47" applyFont="1"/>
    <xf numFmtId="0" fontId="18" fillId="0" borderId="0" xfId="62" applyFont="1"/>
    <xf numFmtId="0" fontId="11" fillId="0" borderId="59" xfId="64" applyFont="1" applyFill="1" applyBorder="1" applyAlignment="1">
      <alignment horizontal="left" vertical="center" wrapText="1"/>
    </xf>
    <xf numFmtId="0" fontId="5" fillId="0" borderId="0" xfId="62" applyFont="1" applyFill="1" applyBorder="1" applyAlignment="1">
      <alignment horizontal="right" vertical="center" wrapText="1"/>
    </xf>
    <xf numFmtId="0" fontId="4" fillId="0" borderId="26" xfId="66" applyFont="1" applyBorder="1" applyAlignment="1">
      <alignment horizontal="center" vertical="center" wrapText="1"/>
    </xf>
    <xf numFmtId="0" fontId="8" fillId="0" borderId="26" xfId="66" applyBorder="1" applyAlignment="1">
      <alignment horizontal="center" vertical="center"/>
    </xf>
    <xf numFmtId="0" fontId="8" fillId="0" borderId="27" xfId="66" applyBorder="1" applyAlignment="1">
      <alignment horizontal="center" vertical="center"/>
    </xf>
    <xf numFmtId="0" fontId="34" fillId="26" borderId="0" xfId="52" applyFont="1" applyFill="1" applyBorder="1" applyAlignment="1">
      <alignment vertical="center" wrapText="1"/>
    </xf>
    <xf numFmtId="0" fontId="18" fillId="26" borderId="0" xfId="52" applyFont="1" applyFill="1" applyBorder="1" applyAlignment="1">
      <alignment horizontal="left" vertical="center" wrapText="1"/>
    </xf>
    <xf numFmtId="0" fontId="8" fillId="26" borderId="0" xfId="66" applyFill="1"/>
    <xf numFmtId="0" fontId="4" fillId="0" borderId="25" xfId="45" applyFont="1" applyBorder="1" applyAlignment="1">
      <alignment horizontal="center" vertical="center"/>
    </xf>
    <xf numFmtId="0" fontId="3" fillId="0" borderId="19" xfId="45" applyBorder="1" applyAlignment="1">
      <alignment horizontal="center" vertical="center"/>
    </xf>
    <xf numFmtId="0" fontId="3" fillId="0" borderId="23" xfId="45" applyFont="1" applyBorder="1" applyAlignment="1">
      <alignment horizontal="center" vertical="center"/>
    </xf>
    <xf numFmtId="0" fontId="4" fillId="0" borderId="44" xfId="45" applyFont="1" applyBorder="1" applyAlignment="1">
      <alignment horizontal="center" vertical="center"/>
    </xf>
    <xf numFmtId="3" fontId="5" fillId="0" borderId="19" xfId="52" applyNumberFormat="1" applyBorder="1" applyAlignment="1">
      <alignment vertical="center"/>
    </xf>
    <xf numFmtId="169" fontId="3" fillId="0" borderId="0" xfId="59" applyNumberFormat="1"/>
    <xf numFmtId="170" fontId="3" fillId="0" borderId="0" xfId="59" applyNumberFormat="1"/>
    <xf numFmtId="0" fontId="5" fillId="0" borderId="20" xfId="62" applyFont="1" applyFill="1" applyBorder="1" applyAlignment="1">
      <alignment vertical="center" wrapText="1"/>
    </xf>
    <xf numFmtId="0" fontId="5" fillId="0" borderId="24" xfId="62" applyFont="1" applyFill="1" applyBorder="1" applyAlignment="1">
      <alignment horizontal="right" vertical="center" wrapText="1"/>
    </xf>
    <xf numFmtId="10" fontId="5" fillId="0" borderId="25" xfId="62" applyNumberFormat="1" applyFont="1" applyFill="1" applyBorder="1" applyAlignment="1">
      <alignment horizontal="right" vertical="center" wrapText="1"/>
    </xf>
    <xf numFmtId="0" fontId="3" fillId="0" borderId="60" xfId="48" applyFont="1" applyFill="1" applyBorder="1" applyAlignment="1">
      <alignment vertical="center"/>
    </xf>
    <xf numFmtId="0" fontId="3" fillId="0" borderId="61" xfId="48" applyFont="1" applyBorder="1" applyAlignment="1">
      <alignment horizontal="right" vertical="center" indent="1"/>
    </xf>
    <xf numFmtId="169" fontId="3" fillId="0" borderId="60" xfId="48" applyNumberFormat="1" applyFont="1" applyFill="1" applyBorder="1" applyAlignment="1">
      <alignment vertical="center"/>
    </xf>
    <xf numFmtId="165" fontId="16" fillId="0" borderId="62" xfId="48" applyNumberFormat="1" applyFont="1" applyFill="1" applyBorder="1" applyAlignment="1">
      <alignment vertical="center"/>
    </xf>
    <xf numFmtId="165" fontId="22" fillId="0" borderId="63" xfId="48" applyNumberFormat="1" applyFont="1" applyFill="1" applyBorder="1" applyAlignment="1">
      <alignment horizontal="right" vertical="center"/>
    </xf>
    <xf numFmtId="0" fontId="11" fillId="0" borderId="0" xfId="62" applyFont="1" applyAlignment="1">
      <alignment vertical="center"/>
    </xf>
    <xf numFmtId="0" fontId="3" fillId="0" borderId="64" xfId="48" applyFont="1" applyFill="1" applyBorder="1" applyAlignment="1">
      <alignment horizontal="right" vertical="center" indent="1"/>
    </xf>
    <xf numFmtId="0" fontId="16" fillId="0" borderId="61" xfId="48" applyFont="1" applyFill="1" applyBorder="1" applyAlignment="1">
      <alignment horizontal="right" vertical="center" indent="1"/>
    </xf>
    <xf numFmtId="165" fontId="16" fillId="0" borderId="60" xfId="48" applyNumberFormat="1" applyFont="1" applyFill="1" applyBorder="1" applyAlignment="1">
      <alignment vertical="center"/>
    </xf>
    <xf numFmtId="165" fontId="16" fillId="0" borderId="62" xfId="48" applyNumberFormat="1" applyFont="1" applyFill="1" applyBorder="1" applyAlignment="1">
      <alignment horizontal="right" vertical="center"/>
    </xf>
    <xf numFmtId="165" fontId="16" fillId="0" borderId="65" xfId="48" applyNumberFormat="1" applyFont="1" applyFill="1" applyBorder="1" applyAlignment="1">
      <alignment vertical="center"/>
    </xf>
    <xf numFmtId="4" fontId="16" fillId="0" borderId="18" xfId="59" applyNumberFormat="1" applyFont="1" applyFill="1" applyBorder="1" applyAlignment="1">
      <alignment horizontal="right" vertical="center" wrapText="1"/>
    </xf>
    <xf numFmtId="165" fontId="17" fillId="0" borderId="19" xfId="59" applyNumberFormat="1" applyFont="1" applyFill="1" applyBorder="1" applyAlignment="1">
      <alignment horizontal="right" vertical="center"/>
    </xf>
    <xf numFmtId="0" fontId="16" fillId="0" borderId="0" xfId="59" applyFont="1" applyAlignment="1"/>
    <xf numFmtId="10" fontId="17" fillId="0" borderId="19" xfId="59" applyNumberFormat="1" applyFont="1" applyFill="1" applyBorder="1" applyAlignment="1">
      <alignment horizontal="right" vertical="center"/>
    </xf>
    <xf numFmtId="0" fontId="16" fillId="0" borderId="0" xfId="59" applyFont="1"/>
    <xf numFmtId="0" fontId="3" fillId="0" borderId="17" xfId="59" applyFont="1" applyBorder="1" applyAlignment="1">
      <alignment vertical="center"/>
    </xf>
    <xf numFmtId="14" fontId="4" fillId="0" borderId="66" xfId="48" applyNumberFormat="1" applyFont="1" applyFill="1" applyBorder="1" applyAlignment="1">
      <alignment horizontal="center" vertical="center" wrapText="1"/>
    </xf>
    <xf numFmtId="0" fontId="4" fillId="0" borderId="68" xfId="48" applyFont="1" applyBorder="1" applyAlignment="1">
      <alignment horizontal="left" vertical="center" indent="1"/>
    </xf>
    <xf numFmtId="0" fontId="4" fillId="0" borderId="69" xfId="48" applyFont="1" applyBorder="1" applyAlignment="1">
      <alignment vertical="center"/>
    </xf>
    <xf numFmtId="0" fontId="4" fillId="0" borderId="70" xfId="48" applyFont="1" applyBorder="1" applyAlignment="1">
      <alignment vertical="center"/>
    </xf>
    <xf numFmtId="0" fontId="4" fillId="0" borderId="71" xfId="48" applyFont="1" applyBorder="1" applyAlignment="1">
      <alignment horizontal="left" vertical="center" wrapText="1" indent="1"/>
    </xf>
    <xf numFmtId="0" fontId="4" fillId="0" borderId="72" xfId="48" applyFont="1" applyFill="1" applyBorder="1" applyAlignment="1">
      <alignment vertical="center"/>
    </xf>
    <xf numFmtId="0" fontId="4" fillId="0" borderId="73" xfId="48" applyFont="1" applyFill="1" applyBorder="1" applyAlignment="1">
      <alignment vertical="center"/>
    </xf>
    <xf numFmtId="165" fontId="22" fillId="0" borderId="73" xfId="48" applyNumberFormat="1" applyFont="1" applyFill="1" applyBorder="1" applyAlignment="1">
      <alignment vertical="center"/>
    </xf>
    <xf numFmtId="0" fontId="4" fillId="0" borderId="75" xfId="48" applyFont="1" applyFill="1" applyBorder="1" applyAlignment="1">
      <alignment vertical="center"/>
    </xf>
    <xf numFmtId="0" fontId="4" fillId="0" borderId="76" xfId="48" applyFont="1" applyFill="1" applyBorder="1" applyAlignment="1">
      <alignment vertical="center"/>
    </xf>
    <xf numFmtId="0" fontId="4" fillId="0" borderId="61" xfId="48" applyFont="1" applyBorder="1" applyAlignment="1">
      <alignment horizontal="right" vertical="center" indent="1"/>
    </xf>
    <xf numFmtId="0" fontId="4" fillId="0" borderId="60" xfId="48" applyFont="1" applyFill="1" applyBorder="1" applyAlignment="1">
      <alignment vertical="center"/>
    </xf>
    <xf numFmtId="0" fontId="4" fillId="0" borderId="62" xfId="48" applyFont="1" applyFill="1" applyBorder="1" applyAlignment="1">
      <alignment vertical="center"/>
    </xf>
    <xf numFmtId="0" fontId="3" fillId="0" borderId="62" xfId="48" applyFont="1" applyFill="1" applyBorder="1" applyAlignment="1">
      <alignment vertical="center"/>
    </xf>
    <xf numFmtId="0" fontId="3" fillId="0" borderId="77" xfId="48" applyFont="1" applyBorder="1" applyAlignment="1">
      <alignment horizontal="right" vertical="center" indent="1"/>
    </xf>
    <xf numFmtId="165" fontId="4" fillId="0" borderId="78" xfId="48" applyNumberFormat="1" applyFont="1" applyFill="1" applyBorder="1" applyAlignment="1">
      <alignment vertical="center"/>
    </xf>
    <xf numFmtId="0" fontId="4" fillId="0" borderId="79" xfId="48" applyFont="1" applyBorder="1" applyAlignment="1">
      <alignment horizontal="left" vertical="center" wrapText="1" indent="1"/>
    </xf>
    <xf numFmtId="169" fontId="4" fillId="0" borderId="80" xfId="48" applyNumberFormat="1" applyFont="1" applyFill="1" applyBorder="1" applyAlignment="1">
      <alignment vertical="center"/>
    </xf>
    <xf numFmtId="169" fontId="4" fillId="0" borderId="81" xfId="48" applyNumberFormat="1" applyFont="1" applyFill="1" applyBorder="1" applyAlignment="1">
      <alignment vertical="center"/>
    </xf>
    <xf numFmtId="0" fontId="4" fillId="0" borderId="74" xfId="48" applyFont="1" applyBorder="1" applyAlignment="1">
      <alignment horizontal="right" vertical="center" indent="1"/>
    </xf>
    <xf numFmtId="169" fontId="4" fillId="0" borderId="75" xfId="48" applyNumberFormat="1" applyFont="1" applyFill="1" applyBorder="1" applyAlignment="1">
      <alignment vertical="center"/>
    </xf>
    <xf numFmtId="169" fontId="4" fillId="0" borderId="76" xfId="48" applyNumberFormat="1" applyFont="1" applyFill="1" applyBorder="1" applyAlignment="1">
      <alignment vertical="center"/>
    </xf>
    <xf numFmtId="169" fontId="3" fillId="0" borderId="62" xfId="48" applyNumberFormat="1" applyFont="1" applyFill="1" applyBorder="1" applyAlignment="1">
      <alignment vertical="center"/>
    </xf>
    <xf numFmtId="165" fontId="16" fillId="0" borderId="82" xfId="48" applyNumberFormat="1" applyFont="1" applyFill="1" applyBorder="1" applyAlignment="1">
      <alignment horizontal="right" vertical="center"/>
    </xf>
    <xf numFmtId="0" fontId="8" fillId="0" borderId="18" xfId="66" applyFill="1" applyBorder="1" applyAlignment="1">
      <alignment horizontal="center" vertical="center"/>
    </xf>
    <xf numFmtId="0" fontId="8" fillId="0" borderId="19" xfId="66" applyFill="1" applyBorder="1" applyAlignment="1">
      <alignment horizontal="center" vertical="center"/>
    </xf>
    <xf numFmtId="0" fontId="8" fillId="0" borderId="19" xfId="66" applyFont="1" applyFill="1" applyBorder="1" applyAlignment="1">
      <alignment horizontal="center" vertical="center"/>
    </xf>
    <xf numFmtId="0" fontId="5" fillId="37" borderId="17" xfId="62" applyFont="1" applyFill="1" applyBorder="1" applyAlignment="1">
      <alignment vertical="center" wrapText="1"/>
    </xf>
    <xf numFmtId="0" fontId="5" fillId="38" borderId="17" xfId="62" applyFont="1" applyFill="1" applyBorder="1" applyAlignment="1">
      <alignment vertical="center" wrapText="1"/>
    </xf>
    <xf numFmtId="0" fontId="5" fillId="39" borderId="17" xfId="62" applyFont="1" applyFill="1" applyBorder="1" applyAlignment="1">
      <alignment vertical="center" wrapText="1"/>
    </xf>
    <xf numFmtId="0" fontId="5" fillId="40" borderId="17" xfId="62" applyFont="1" applyFill="1" applyBorder="1" applyAlignment="1">
      <alignment vertical="center" wrapText="1"/>
    </xf>
    <xf numFmtId="0" fontId="5" fillId="41" borderId="17" xfId="62" applyFont="1" applyFill="1" applyBorder="1" applyAlignment="1">
      <alignment vertical="center" wrapText="1"/>
    </xf>
    <xf numFmtId="10" fontId="16" fillId="0" borderId="0" xfId="62" applyNumberFormat="1" applyFont="1"/>
    <xf numFmtId="0" fontId="16" fillId="0" borderId="0" xfId="62" applyFont="1"/>
    <xf numFmtId="0" fontId="7" fillId="0" borderId="0" xfId="62" applyFont="1" applyFill="1"/>
    <xf numFmtId="0" fontId="3" fillId="0" borderId="0" xfId="62" applyFont="1" applyFill="1"/>
    <xf numFmtId="0" fontId="7" fillId="0" borderId="0" xfId="62" applyFont="1" applyFill="1" applyAlignment="1">
      <alignment vertical="center"/>
    </xf>
    <xf numFmtId="14" fontId="11" fillId="0" borderId="30" xfId="59" applyNumberFormat="1" applyFont="1" applyFill="1" applyBorder="1" applyAlignment="1">
      <alignment horizontal="center" vertical="center" wrapText="1"/>
    </xf>
    <xf numFmtId="10" fontId="20" fillId="0" borderId="83" xfId="75" applyNumberFormat="1" applyFont="1" applyBorder="1" applyAlignment="1">
      <alignment horizontal="right" vertical="center"/>
    </xf>
    <xf numFmtId="10" fontId="34" fillId="0" borderId="46" xfId="75" applyNumberFormat="1" applyFont="1" applyBorder="1" applyAlignment="1">
      <alignment horizontal="right" vertical="center"/>
    </xf>
    <xf numFmtId="10" fontId="11" fillId="0" borderId="46" xfId="73" applyNumberFormat="1" applyFont="1" applyBorder="1" applyAlignment="1">
      <alignment horizontal="center" vertical="center"/>
    </xf>
    <xf numFmtId="10" fontId="20" fillId="0" borderId="27" xfId="73" applyNumberFormat="1" applyFont="1" applyBorder="1" applyAlignment="1">
      <alignment horizontal="center" vertical="center"/>
    </xf>
    <xf numFmtId="10" fontId="34" fillId="0" borderId="27" xfId="73" applyNumberFormat="1" applyFont="1" applyBorder="1" applyAlignment="1">
      <alignment horizontal="center" vertical="center"/>
    </xf>
    <xf numFmtId="10" fontId="20" fillId="0" borderId="83" xfId="73" applyNumberFormat="1" applyFont="1" applyBorder="1" applyAlignment="1">
      <alignment horizontal="right" vertical="center"/>
    </xf>
    <xf numFmtId="169" fontId="34" fillId="0" borderId="18" xfId="59" applyNumberFormat="1" applyFont="1" applyBorder="1" applyAlignment="1">
      <alignment vertical="center"/>
    </xf>
    <xf numFmtId="165" fontId="34" fillId="0" borderId="19" xfId="59" applyNumberFormat="1" applyFont="1" applyBorder="1" applyAlignment="1">
      <alignment horizontal="right" vertical="center"/>
    </xf>
    <xf numFmtId="0" fontId="4" fillId="0" borderId="0" xfId="59" applyFont="1" applyBorder="1"/>
    <xf numFmtId="0" fontId="4" fillId="0" borderId="0" xfId="59" applyFont="1"/>
    <xf numFmtId="0" fontId="16" fillId="0" borderId="0" xfId="59" applyFont="1" applyBorder="1"/>
    <xf numFmtId="10" fontId="34" fillId="0" borderId="46" xfId="73" applyNumberFormat="1" applyFont="1" applyBorder="1" applyAlignment="1">
      <alignment horizontal="right" vertical="center"/>
    </xf>
    <xf numFmtId="10" fontId="4" fillId="0" borderId="0" xfId="59" applyNumberFormat="1" applyFont="1" applyBorder="1"/>
    <xf numFmtId="49" fontId="11" fillId="0" borderId="30" xfId="59" applyNumberFormat="1" applyFont="1" applyFill="1" applyBorder="1" applyAlignment="1">
      <alignment horizontal="center" vertical="center" wrapText="1"/>
    </xf>
    <xf numFmtId="3" fontId="3" fillId="0" borderId="18" xfId="59" applyNumberFormat="1" applyFont="1" applyFill="1" applyBorder="1" applyAlignment="1">
      <alignment horizontal="right" vertical="center" indent="1"/>
    </xf>
    <xf numFmtId="3" fontId="5" fillId="0" borderId="45" xfId="62" applyNumberFormat="1" applyFont="1" applyFill="1" applyBorder="1" applyAlignment="1" applyProtection="1"/>
    <xf numFmtId="10" fontId="5" fillId="0" borderId="45" xfId="62" applyNumberFormat="1" applyFont="1" applyFill="1" applyBorder="1" applyAlignment="1" applyProtection="1"/>
    <xf numFmtId="10" fontId="5" fillId="0" borderId="47" xfId="62" applyNumberFormat="1" applyFont="1" applyFill="1" applyBorder="1" applyAlignment="1" applyProtection="1"/>
    <xf numFmtId="3" fontId="5" fillId="0" borderId="41" xfId="62" applyNumberFormat="1" applyFont="1" applyFill="1" applyBorder="1" applyAlignment="1" applyProtection="1"/>
    <xf numFmtId="10" fontId="5" fillId="0" borderId="41" xfId="62" applyNumberFormat="1" applyFont="1" applyFill="1" applyBorder="1" applyAlignment="1" applyProtection="1"/>
    <xf numFmtId="10" fontId="5" fillId="0" borderId="42" xfId="62" applyNumberFormat="1" applyFont="1" applyFill="1" applyBorder="1" applyAlignment="1" applyProtection="1"/>
    <xf numFmtId="0" fontId="3" fillId="0" borderId="39" xfId="62" applyFont="1" applyBorder="1" applyAlignment="1">
      <alignment horizontal="right" vertical="center"/>
    </xf>
    <xf numFmtId="3" fontId="5" fillId="0" borderId="85" xfId="62" applyNumberFormat="1" applyFont="1" applyFill="1" applyBorder="1" applyAlignment="1" applyProtection="1"/>
    <xf numFmtId="10" fontId="5" fillId="0" borderId="85" xfId="62" applyNumberFormat="1" applyFont="1" applyFill="1" applyBorder="1" applyAlignment="1" applyProtection="1"/>
    <xf numFmtId="10" fontId="5" fillId="0" borderId="86" xfId="62" applyNumberFormat="1" applyFont="1" applyFill="1" applyBorder="1" applyAlignment="1" applyProtection="1"/>
    <xf numFmtId="3" fontId="23" fillId="0" borderId="88" xfId="62" applyNumberFormat="1" applyFont="1" applyFill="1" applyBorder="1" applyAlignment="1" applyProtection="1"/>
    <xf numFmtId="10" fontId="23" fillId="0" borderId="88" xfId="62" applyNumberFormat="1" applyFont="1" applyFill="1" applyBorder="1" applyAlignment="1" applyProtection="1"/>
    <xf numFmtId="10" fontId="23" fillId="0" borderId="89" xfId="62" applyNumberFormat="1" applyFont="1" applyFill="1" applyBorder="1" applyAlignment="1" applyProtection="1"/>
    <xf numFmtId="0" fontId="3" fillId="0" borderId="20" xfId="62" applyFont="1" applyFill="1" applyBorder="1" applyAlignment="1">
      <alignment vertical="center"/>
    </xf>
    <xf numFmtId="0" fontId="3" fillId="0" borderId="39" xfId="62" applyFont="1" applyFill="1" applyBorder="1" applyAlignment="1">
      <alignment vertical="center"/>
    </xf>
    <xf numFmtId="0" fontId="16" fillId="0" borderId="40" xfId="62" applyFont="1" applyFill="1" applyBorder="1" applyAlignment="1">
      <alignment vertical="center"/>
    </xf>
    <xf numFmtId="10" fontId="17" fillId="0" borderId="41" xfId="62" applyNumberFormat="1" applyFont="1" applyFill="1" applyBorder="1" applyAlignment="1" applyProtection="1"/>
    <xf numFmtId="10" fontId="17" fillId="0" borderId="42" xfId="62" applyNumberFormat="1" applyFont="1" applyFill="1" applyBorder="1" applyAlignment="1" applyProtection="1"/>
    <xf numFmtId="0" fontId="3" fillId="0" borderId="39" xfId="62" applyFont="1" applyFill="1" applyBorder="1" applyAlignment="1">
      <alignment horizontal="right" vertical="center"/>
    </xf>
    <xf numFmtId="0" fontId="3" fillId="0" borderId="84" xfId="62" applyFont="1" applyFill="1" applyBorder="1" applyAlignment="1">
      <alignment horizontal="right" vertical="center"/>
    </xf>
    <xf numFmtId="0" fontId="22" fillId="0" borderId="87" xfId="62" applyFont="1" applyFill="1" applyBorder="1" applyAlignment="1">
      <alignment vertical="center"/>
    </xf>
    <xf numFmtId="0" fontId="3" fillId="0" borderId="16" xfId="62" applyFont="1" applyFill="1" applyBorder="1" applyAlignment="1">
      <alignment vertical="center"/>
    </xf>
    <xf numFmtId="0" fontId="4" fillId="0" borderId="14" xfId="62" applyFont="1" applyFill="1" applyBorder="1" applyAlignment="1">
      <alignment vertical="center"/>
    </xf>
    <xf numFmtId="0" fontId="68" fillId="0" borderId="0" xfId="62" applyFont="1" applyFill="1" applyBorder="1"/>
    <xf numFmtId="165" fontId="68" fillId="0" borderId="0" xfId="73" applyNumberFormat="1" applyFont="1" applyFill="1" applyBorder="1"/>
    <xf numFmtId="0" fontId="78" fillId="0" borderId="0" xfId="62" applyFont="1"/>
    <xf numFmtId="10" fontId="68" fillId="0" borderId="0" xfId="73" applyNumberFormat="1" applyFont="1" applyFill="1" applyBorder="1"/>
    <xf numFmtId="165" fontId="3" fillId="0" borderId="0" xfId="62" applyNumberFormat="1" applyFill="1" applyBorder="1"/>
    <xf numFmtId="165" fontId="20" fillId="0" borderId="0" xfId="62" applyNumberFormat="1" applyFont="1" applyFill="1" applyBorder="1"/>
    <xf numFmtId="2" fontId="79" fillId="0" borderId="48" xfId="0" applyNumberFormat="1" applyFont="1" applyBorder="1" applyAlignment="1">
      <alignment vertical="center"/>
    </xf>
    <xf numFmtId="165" fontId="79" fillId="0" borderId="49" xfId="0" applyNumberFormat="1" applyFont="1" applyBorder="1" applyAlignment="1">
      <alignment vertical="center"/>
    </xf>
    <xf numFmtId="2" fontId="80" fillId="0" borderId="48" xfId="0" applyNumberFormat="1" applyFont="1" applyBorder="1" applyAlignment="1">
      <alignment vertical="center"/>
    </xf>
    <xf numFmtId="165" fontId="80" fillId="0" borderId="49" xfId="0" applyNumberFormat="1" applyFont="1" applyBorder="1" applyAlignment="1">
      <alignment vertical="center"/>
    </xf>
    <xf numFmtId="2" fontId="81" fillId="0" borderId="90" xfId="0" applyNumberFormat="1" applyFont="1" applyBorder="1" applyAlignment="1">
      <alignment vertical="center"/>
    </xf>
    <xf numFmtId="165" fontId="81" fillId="0" borderId="91" xfId="0" applyNumberFormat="1" applyFont="1" applyBorder="1" applyAlignment="1">
      <alignment vertical="center"/>
    </xf>
    <xf numFmtId="165" fontId="79" fillId="0" borderId="19" xfId="0" applyNumberFormat="1" applyFont="1" applyBorder="1" applyAlignment="1">
      <alignment vertical="center"/>
    </xf>
    <xf numFmtId="165" fontId="80" fillId="0" borderId="19" xfId="0" applyNumberFormat="1" applyFont="1" applyBorder="1" applyAlignment="1">
      <alignment vertical="center"/>
    </xf>
    <xf numFmtId="2" fontId="82" fillId="0" borderId="48" xfId="0" applyNumberFormat="1" applyFont="1" applyBorder="1" applyAlignment="1">
      <alignment vertical="center"/>
    </xf>
    <xf numFmtId="165" fontId="82" fillId="0" borderId="49" xfId="0" applyNumberFormat="1" applyFont="1" applyBorder="1" applyAlignment="1">
      <alignment vertical="center"/>
    </xf>
    <xf numFmtId="2" fontId="83" fillId="0" borderId="90" xfId="0" applyNumberFormat="1" applyFont="1" applyBorder="1" applyAlignment="1">
      <alignment vertical="center"/>
    </xf>
    <xf numFmtId="165" fontId="83" fillId="0" borderId="91" xfId="0" applyNumberFormat="1" applyFont="1" applyBorder="1" applyAlignment="1">
      <alignment vertical="center"/>
    </xf>
    <xf numFmtId="2" fontId="84" fillId="0" borderId="48" xfId="0" applyNumberFormat="1" applyFont="1" applyBorder="1" applyAlignment="1">
      <alignment vertical="center"/>
    </xf>
    <xf numFmtId="165" fontId="84" fillId="0" borderId="49" xfId="0" applyNumberFormat="1" applyFont="1" applyBorder="1" applyAlignment="1">
      <alignment vertical="center"/>
    </xf>
    <xf numFmtId="165" fontId="84" fillId="0" borderId="19" xfId="0" applyNumberFormat="1" applyFont="1" applyBorder="1" applyAlignment="1">
      <alignment vertical="center"/>
    </xf>
    <xf numFmtId="14" fontId="3" fillId="0" borderId="0" xfId="67" applyNumberFormat="1" applyFont="1" applyAlignment="1">
      <alignment horizontal="left"/>
    </xf>
    <xf numFmtId="3" fontId="73" fillId="0" borderId="36" xfId="67" applyNumberFormat="1" applyFont="1" applyBorder="1" applyAlignment="1">
      <alignment vertical="center"/>
    </xf>
    <xf numFmtId="3" fontId="73" fillId="0" borderId="38" xfId="67" applyNumberFormat="1" applyFont="1" applyBorder="1" applyAlignment="1">
      <alignment vertical="center"/>
    </xf>
    <xf numFmtId="0" fontId="59" fillId="0" borderId="92" xfId="67" applyFont="1" applyBorder="1" applyAlignment="1">
      <alignment vertical="center"/>
    </xf>
    <xf numFmtId="0" fontId="59" fillId="0" borderId="93" xfId="67" applyFont="1" applyBorder="1" applyAlignment="1">
      <alignment vertical="center"/>
    </xf>
    <xf numFmtId="14" fontId="60" fillId="0" borderId="94" xfId="67" applyNumberFormat="1" applyFont="1" applyBorder="1" applyAlignment="1">
      <alignment horizontal="center" vertical="center" wrapText="1"/>
    </xf>
    <xf numFmtId="3" fontId="61" fillId="0" borderId="95" xfId="67" applyNumberFormat="1" applyFont="1" applyBorder="1" applyAlignment="1">
      <alignment vertical="center"/>
    </xf>
    <xf numFmtId="14" fontId="4" fillId="0" borderId="66" xfId="59" applyNumberFormat="1" applyFont="1" applyFill="1" applyBorder="1" applyAlignment="1">
      <alignment horizontal="center" vertical="center" wrapText="1"/>
    </xf>
    <xf numFmtId="169" fontId="4" fillId="0" borderId="60" xfId="48" applyNumberFormat="1" applyFont="1" applyFill="1" applyBorder="1" applyAlignment="1">
      <alignment vertical="center"/>
    </xf>
    <xf numFmtId="169" fontId="4" fillId="0" borderId="62" xfId="48" applyNumberFormat="1" applyFont="1" applyFill="1" applyBorder="1" applyAlignment="1">
      <alignment vertical="center"/>
    </xf>
    <xf numFmtId="0" fontId="3" fillId="0" borderId="17" xfId="62" applyFont="1" applyBorder="1" applyAlignment="1">
      <alignment horizontal="right" vertical="center"/>
    </xf>
    <xf numFmtId="0" fontId="59" fillId="0" borderId="96" xfId="67" applyNumberFormat="1" applyFont="1" applyBorder="1" applyAlignment="1">
      <alignment horizontal="center" vertical="center" wrapText="1"/>
    </xf>
    <xf numFmtId="0" fontId="59" fillId="0" borderId="97" xfId="67" applyFont="1" applyBorder="1" applyAlignment="1">
      <alignment horizontal="center" vertical="center"/>
    </xf>
    <xf numFmtId="166" fontId="59" fillId="0" borderId="97" xfId="67" applyNumberFormat="1" applyFont="1" applyBorder="1" applyAlignment="1">
      <alignment horizontal="center" vertical="center"/>
    </xf>
    <xf numFmtId="165" fontId="59" fillId="0" borderId="98" xfId="67" applyNumberFormat="1" applyFont="1" applyBorder="1" applyAlignment="1">
      <alignment horizontal="center" vertical="center"/>
    </xf>
    <xf numFmtId="0" fontId="60" fillId="0" borderId="100" xfId="67" applyFont="1" applyBorder="1" applyAlignment="1">
      <alignment horizontal="center" vertical="center"/>
    </xf>
    <xf numFmtId="166" fontId="60" fillId="0" borderId="100" xfId="67" applyNumberFormat="1" applyFont="1" applyBorder="1" applyAlignment="1">
      <alignment horizontal="center" vertical="center"/>
    </xf>
    <xf numFmtId="165" fontId="60" fillId="0" borderId="101" xfId="67" applyNumberFormat="1" applyFont="1" applyBorder="1" applyAlignment="1">
      <alignment horizontal="center" vertical="center"/>
    </xf>
    <xf numFmtId="14" fontId="5" fillId="0" borderId="16" xfId="66" applyNumberFormat="1" applyFont="1" applyBorder="1" applyAlignment="1">
      <alignment horizontal="center" vertical="center" wrapText="1"/>
    </xf>
    <xf numFmtId="0" fontId="8" fillId="0" borderId="18" xfId="66" applyFont="1" applyBorder="1" applyAlignment="1">
      <alignment horizontal="center" vertical="center"/>
    </xf>
    <xf numFmtId="0" fontId="8" fillId="0" borderId="19" xfId="66" applyFont="1" applyBorder="1" applyAlignment="1">
      <alignment horizontal="center" vertical="center"/>
    </xf>
    <xf numFmtId="14" fontId="5" fillId="0" borderId="14" xfId="66" applyNumberFormat="1" applyFont="1" applyBorder="1" applyAlignment="1">
      <alignment horizontal="center" vertical="center" wrapText="1"/>
    </xf>
    <xf numFmtId="14" fontId="5" fillId="0" borderId="102" xfId="66" applyNumberFormat="1" applyFont="1" applyBorder="1" applyAlignment="1">
      <alignment horizontal="center" vertical="center" wrapText="1"/>
    </xf>
    <xf numFmtId="14" fontId="6" fillId="0" borderId="102" xfId="66" applyNumberFormat="1" applyFont="1" applyBorder="1" applyAlignment="1">
      <alignment horizontal="center" vertical="center" wrapText="1"/>
    </xf>
    <xf numFmtId="0" fontId="3" fillId="0" borderId="13" xfId="45" applyFont="1" applyBorder="1" applyAlignment="1">
      <alignment horizontal="center" vertical="center"/>
    </xf>
    <xf numFmtId="0" fontId="4" fillId="0" borderId="30" xfId="45" applyFont="1" applyBorder="1" applyAlignment="1">
      <alignment horizontal="center" vertical="center"/>
    </xf>
    <xf numFmtId="0" fontId="32" fillId="0" borderId="28" xfId="66" applyFont="1" applyBorder="1" applyAlignment="1">
      <alignment horizontal="center"/>
    </xf>
    <xf numFmtId="0" fontId="6" fillId="0" borderId="60" xfId="48" applyFont="1" applyFill="1" applyBorder="1" applyAlignment="1">
      <alignment vertical="center"/>
    </xf>
    <xf numFmtId="0" fontId="6" fillId="0" borderId="62" xfId="48" applyFont="1" applyFill="1" applyBorder="1" applyAlignment="1">
      <alignment vertical="center"/>
    </xf>
    <xf numFmtId="0" fontId="5" fillId="0" borderId="60" xfId="48" applyFont="1" applyFill="1" applyBorder="1" applyAlignment="1">
      <alignment vertical="center"/>
    </xf>
    <xf numFmtId="0" fontId="6" fillId="0" borderId="75" xfId="48" applyFont="1" applyFill="1" applyBorder="1" applyAlignment="1">
      <alignment vertical="center"/>
    </xf>
    <xf numFmtId="165" fontId="17" fillId="0" borderId="60" xfId="48" applyNumberFormat="1" applyFont="1" applyFill="1" applyBorder="1" applyAlignment="1">
      <alignment vertical="center"/>
    </xf>
    <xf numFmtId="3" fontId="73" fillId="0" borderId="103" xfId="67" applyNumberFormat="1" applyFont="1" applyBorder="1" applyAlignment="1">
      <alignment vertical="center"/>
    </xf>
    <xf numFmtId="165" fontId="73" fillId="0" borderId="36" xfId="67" applyNumberFormat="1" applyFont="1" applyBorder="1" applyAlignment="1">
      <alignment vertical="center"/>
    </xf>
    <xf numFmtId="165" fontId="73" fillId="0" borderId="104" xfId="67" applyNumberFormat="1" applyFont="1" applyBorder="1" applyAlignment="1">
      <alignment vertical="center"/>
    </xf>
    <xf numFmtId="0" fontId="4" fillId="0" borderId="0" xfId="67" applyFont="1" applyAlignment="1">
      <alignment vertical="center"/>
    </xf>
    <xf numFmtId="4" fontId="16" fillId="0" borderId="24" xfId="59" applyNumberFormat="1" applyFont="1" applyFill="1" applyBorder="1" applyAlignment="1">
      <alignment horizontal="right" vertical="center" wrapText="1"/>
    </xf>
    <xf numFmtId="4" fontId="3" fillId="0" borderId="12" xfId="59" applyNumberFormat="1" applyFont="1" applyBorder="1" applyAlignment="1">
      <alignment horizontal="right" vertical="center" wrapText="1"/>
    </xf>
    <xf numFmtId="165" fontId="17" fillId="0" borderId="25" xfId="59" applyNumberFormat="1" applyFont="1" applyFill="1" applyBorder="1" applyAlignment="1">
      <alignment horizontal="right" vertical="center"/>
    </xf>
    <xf numFmtId="14" fontId="4" fillId="0" borderId="66" xfId="60" applyNumberFormat="1" applyFont="1" applyFill="1" applyBorder="1" applyAlignment="1">
      <alignment horizontal="center" vertical="center" wrapText="1"/>
    </xf>
    <xf numFmtId="0" fontId="4" fillId="0" borderId="105" xfId="48" applyFont="1" applyFill="1" applyBorder="1" applyAlignment="1">
      <alignment vertical="center"/>
    </xf>
    <xf numFmtId="0" fontId="4" fillId="0" borderId="0" xfId="0" applyFont="1"/>
    <xf numFmtId="0" fontId="6" fillId="0" borderId="30" xfId="59" applyFont="1" applyBorder="1" applyAlignment="1">
      <alignment horizontal="center" vertical="center" wrapText="1"/>
    </xf>
    <xf numFmtId="14" fontId="3" fillId="0" borderId="106" xfId="62" applyNumberFormat="1" applyBorder="1" applyAlignment="1">
      <alignment horizontal="center"/>
    </xf>
    <xf numFmtId="0" fontId="3" fillId="0" borderId="107" xfId="62" applyBorder="1"/>
    <xf numFmtId="166" fontId="3" fillId="0" borderId="108" xfId="62" applyNumberFormat="1" applyBorder="1"/>
    <xf numFmtId="14" fontId="3" fillId="0" borderId="109" xfId="62" applyNumberFormat="1" applyBorder="1" applyAlignment="1">
      <alignment horizontal="center"/>
    </xf>
    <xf numFmtId="0" fontId="3" fillId="0" borderId="110" xfId="62" applyBorder="1"/>
    <xf numFmtId="166" fontId="3" fillId="0" borderId="111" xfId="62" applyNumberFormat="1" applyBorder="1"/>
    <xf numFmtId="14" fontId="3" fillId="0" borderId="109" xfId="62" applyNumberFormat="1" applyBorder="1" applyAlignment="1">
      <alignment horizontal="center" vertical="center"/>
    </xf>
    <xf numFmtId="0" fontId="3" fillId="0" borderId="110" xfId="62" applyBorder="1" applyAlignment="1">
      <alignment vertical="center"/>
    </xf>
    <xf numFmtId="166" fontId="3" fillId="0" borderId="111" xfId="62" applyNumberFormat="1" applyBorder="1" applyAlignment="1">
      <alignment vertical="center"/>
    </xf>
    <xf numFmtId="2" fontId="3" fillId="0" borderId="111" xfId="62" applyNumberFormat="1" applyBorder="1" applyAlignment="1">
      <alignment vertical="center"/>
    </xf>
    <xf numFmtId="0" fontId="5" fillId="0" borderId="110" xfId="0" applyFont="1" applyBorder="1" applyAlignment="1">
      <alignment vertical="center"/>
    </xf>
    <xf numFmtId="2" fontId="5" fillId="0" borderId="111" xfId="62" applyNumberFormat="1" applyFont="1" applyBorder="1" applyAlignment="1">
      <alignment vertical="center"/>
    </xf>
    <xf numFmtId="1" fontId="3" fillId="0" borderId="110" xfId="62" applyNumberFormat="1" applyBorder="1" applyAlignment="1">
      <alignment vertical="center"/>
    </xf>
    <xf numFmtId="2" fontId="3" fillId="0" borderId="111" xfId="62" applyNumberFormat="1" applyFont="1" applyBorder="1" applyAlignment="1">
      <alignment vertical="center"/>
    </xf>
    <xf numFmtId="14" fontId="16" fillId="0" borderId="109" xfId="62" applyNumberFormat="1" applyFont="1" applyBorder="1" applyAlignment="1">
      <alignment horizontal="center" vertical="center"/>
    </xf>
    <xf numFmtId="0" fontId="16" fillId="0" borderId="110" xfId="62" applyFont="1" applyBorder="1" applyAlignment="1">
      <alignment vertical="center"/>
    </xf>
    <xf numFmtId="2" fontId="17" fillId="0" borderId="111" xfId="62" applyNumberFormat="1" applyFont="1" applyBorder="1" applyAlignment="1">
      <alignment vertical="center"/>
    </xf>
    <xf numFmtId="14" fontId="3" fillId="0" borderId="109" xfId="62" applyNumberFormat="1" applyFont="1" applyBorder="1" applyAlignment="1">
      <alignment horizontal="center" vertical="center"/>
    </xf>
    <xf numFmtId="0" fontId="3" fillId="0" borderId="110" xfId="62" applyFont="1" applyBorder="1" applyAlignment="1">
      <alignment vertical="center"/>
    </xf>
    <xf numFmtId="14" fontId="16" fillId="0" borderId="112" xfId="62" applyNumberFormat="1" applyFont="1" applyBorder="1" applyAlignment="1">
      <alignment horizontal="center" vertical="center"/>
    </xf>
    <xf numFmtId="0" fontId="16" fillId="0" borderId="113" xfId="62" applyFont="1" applyBorder="1" applyAlignment="1">
      <alignment vertical="center"/>
    </xf>
    <xf numFmtId="2" fontId="17" fillId="0" borderId="114" xfId="62" applyNumberFormat="1" applyFont="1" applyBorder="1" applyAlignment="1">
      <alignment vertical="center"/>
    </xf>
    <xf numFmtId="4" fontId="12" fillId="0" borderId="25" xfId="59" applyNumberFormat="1" applyFont="1" applyFill="1" applyBorder="1" applyAlignment="1">
      <alignment vertical="center"/>
    </xf>
    <xf numFmtId="4" fontId="12" fillId="0" borderId="19" xfId="59" applyNumberFormat="1" applyFont="1" applyFill="1" applyBorder="1" applyAlignment="1">
      <alignment vertical="center"/>
    </xf>
    <xf numFmtId="4" fontId="34" fillId="0" borderId="19" xfId="59" applyNumberFormat="1" applyFont="1" applyFill="1" applyBorder="1" applyAlignment="1">
      <alignment vertical="center"/>
    </xf>
    <xf numFmtId="4" fontId="11" fillId="0" borderId="13" xfId="59" applyNumberFormat="1" applyFont="1" applyFill="1" applyBorder="1" applyAlignment="1">
      <alignment vertical="center"/>
    </xf>
    <xf numFmtId="10" fontId="12" fillId="0" borderId="27" xfId="75" applyNumberFormat="1" applyFont="1" applyFill="1" applyBorder="1" applyAlignment="1">
      <alignment vertical="center"/>
    </xf>
    <xf numFmtId="10" fontId="20" fillId="0" borderId="27" xfId="75" applyNumberFormat="1" applyFont="1" applyFill="1" applyBorder="1" applyAlignment="1">
      <alignment vertical="center"/>
    </xf>
    <xf numFmtId="10" fontId="34" fillId="0" borderId="27" xfId="75" applyNumberFormat="1" applyFont="1" applyFill="1" applyBorder="1" applyAlignment="1">
      <alignment vertical="center"/>
    </xf>
    <xf numFmtId="10" fontId="12" fillId="0" borderId="26" xfId="75" applyNumberFormat="1" applyFont="1" applyFill="1" applyBorder="1" applyAlignment="1">
      <alignment vertical="center"/>
    </xf>
    <xf numFmtId="10" fontId="11" fillId="0" borderId="115" xfId="75" applyNumberFormat="1" applyFont="1" applyFill="1" applyBorder="1" applyAlignment="1">
      <alignment vertical="center"/>
    </xf>
    <xf numFmtId="10" fontId="12" fillId="0" borderId="0" xfId="75" applyNumberFormat="1" applyFont="1" applyBorder="1" applyAlignment="1">
      <alignment horizontal="center" vertical="center"/>
    </xf>
    <xf numFmtId="10" fontId="20" fillId="0" borderId="0" xfId="75" applyNumberFormat="1" applyFont="1" applyBorder="1" applyAlignment="1">
      <alignment horizontal="center" vertical="center"/>
    </xf>
    <xf numFmtId="10" fontId="34" fillId="0" borderId="0" xfId="75" applyNumberFormat="1" applyFont="1" applyBorder="1" applyAlignment="1">
      <alignment horizontal="center" vertical="center"/>
    </xf>
    <xf numFmtId="14" fontId="4" fillId="0" borderId="30" xfId="59" applyNumberFormat="1" applyFont="1" applyBorder="1" applyAlignment="1">
      <alignment horizontal="center" vertical="center" wrapText="1"/>
    </xf>
    <xf numFmtId="2" fontId="3" fillId="0" borderId="17" xfId="59" applyNumberFormat="1" applyFont="1" applyFill="1" applyBorder="1" applyAlignment="1">
      <alignment horizontal="left" vertical="center" indent="1"/>
    </xf>
    <xf numFmtId="0" fontId="3" fillId="0" borderId="19" xfId="68" applyBorder="1" applyAlignment="1">
      <alignment horizontal="right" vertical="center" indent="1"/>
    </xf>
    <xf numFmtId="10" fontId="3" fillId="0" borderId="17" xfId="73" applyNumberFormat="1" applyFont="1" applyFill="1" applyBorder="1" applyAlignment="1">
      <alignment horizontal="left" vertical="center" indent="1"/>
    </xf>
    <xf numFmtId="0" fontId="16" fillId="0" borderId="17" xfId="59" applyFont="1" applyFill="1" applyBorder="1" applyAlignment="1">
      <alignment horizontal="left" vertical="center" indent="1"/>
    </xf>
    <xf numFmtId="3" fontId="16" fillId="0" borderId="18" xfId="59" applyNumberFormat="1" applyFont="1" applyFill="1" applyBorder="1" applyAlignment="1">
      <alignment horizontal="right" vertical="center" indent="1"/>
    </xf>
    <xf numFmtId="0" fontId="16" fillId="0" borderId="19" xfId="68" applyFont="1" applyBorder="1" applyAlignment="1">
      <alignment horizontal="right" vertical="center" indent="1"/>
    </xf>
    <xf numFmtId="0" fontId="16" fillId="0" borderId="39" xfId="59" applyFont="1" applyFill="1" applyBorder="1" applyAlignment="1">
      <alignment horizontal="left" vertical="center" indent="1"/>
    </xf>
    <xf numFmtId="3" fontId="16" fillId="0" borderId="45" xfId="59" applyNumberFormat="1" applyFont="1" applyFill="1" applyBorder="1" applyAlignment="1">
      <alignment horizontal="right" vertical="center" indent="1"/>
    </xf>
    <xf numFmtId="0" fontId="16" fillId="0" borderId="47" xfId="68" applyFont="1" applyBorder="1" applyAlignment="1">
      <alignment horizontal="right" vertical="center" indent="1"/>
    </xf>
    <xf numFmtId="0" fontId="4" fillId="0" borderId="132" xfId="65" applyFont="1" applyBorder="1" applyAlignment="1">
      <alignment horizontal="left"/>
    </xf>
    <xf numFmtId="3" fontId="4" fillId="0" borderId="133" xfId="65" applyNumberFormat="1" applyFont="1" applyBorder="1" applyAlignment="1">
      <alignment horizontal="right" indent="1"/>
    </xf>
    <xf numFmtId="1" fontId="3" fillId="0" borderId="134" xfId="65" applyNumberFormat="1" applyFont="1" applyBorder="1" applyAlignment="1">
      <alignment horizontal="right" indent="1"/>
    </xf>
    <xf numFmtId="3" fontId="3" fillId="0" borderId="25" xfId="59" applyNumberFormat="1" applyFont="1" applyFill="1" applyBorder="1" applyAlignment="1">
      <alignment horizontal="right" vertical="center" indent="1"/>
    </xf>
    <xf numFmtId="3" fontId="3" fillId="0" borderId="19" xfId="59" applyNumberFormat="1" applyFont="1" applyFill="1" applyBorder="1" applyAlignment="1">
      <alignment horizontal="right" vertical="center" indent="1"/>
    </xf>
    <xf numFmtId="0" fontId="4" fillId="0" borderId="59" xfId="65" applyFont="1" applyBorder="1" applyAlignment="1">
      <alignment horizontal="left"/>
    </xf>
    <xf numFmtId="3" fontId="4" fillId="0" borderId="59" xfId="65" applyNumberFormat="1" applyFont="1" applyBorder="1" applyAlignment="1">
      <alignment horizontal="right" indent="1"/>
    </xf>
    <xf numFmtId="1" fontId="4" fillId="0" borderId="59" xfId="65" applyNumberFormat="1" applyFont="1" applyBorder="1" applyAlignment="1">
      <alignment horizontal="right" indent="1"/>
    </xf>
    <xf numFmtId="0" fontId="76" fillId="0" borderId="0" xfId="65" applyFont="1" applyAlignment="1">
      <alignment horizontal="center"/>
    </xf>
    <xf numFmtId="3" fontId="76" fillId="0" borderId="0" xfId="65" applyNumberFormat="1" applyFont="1" applyAlignment="1">
      <alignment horizontal="right" indent="1"/>
    </xf>
    <xf numFmtId="2" fontId="68" fillId="0" borderId="19" xfId="0" applyNumberFormat="1" applyFont="1" applyBorder="1" applyAlignment="1">
      <alignment horizontal="center" vertical="center"/>
    </xf>
    <xf numFmtId="165" fontId="81" fillId="0" borderId="116" xfId="0" applyNumberFormat="1" applyFont="1" applyBorder="1" applyAlignment="1">
      <alignment vertical="center"/>
    </xf>
    <xf numFmtId="2" fontId="82" fillId="0" borderId="117" xfId="0" applyNumberFormat="1" applyFont="1" applyBorder="1" applyAlignment="1">
      <alignment vertical="center"/>
    </xf>
    <xf numFmtId="165" fontId="82" fillId="0" borderId="25" xfId="0" applyNumberFormat="1" applyFont="1" applyBorder="1" applyAlignment="1">
      <alignment vertical="center"/>
    </xf>
    <xf numFmtId="2" fontId="84" fillId="0" borderId="118" xfId="0" applyNumberFormat="1" applyFont="1" applyBorder="1" applyAlignment="1">
      <alignment vertical="center"/>
    </xf>
    <xf numFmtId="165" fontId="84" fillId="0" borderId="23" xfId="0" applyNumberFormat="1" applyFont="1" applyBorder="1" applyAlignment="1">
      <alignment vertical="center"/>
    </xf>
    <xf numFmtId="0" fontId="4" fillId="0" borderId="15" xfId="63" applyFont="1" applyBorder="1" applyAlignment="1">
      <alignment horizontal="center" vertical="center" wrapText="1"/>
    </xf>
    <xf numFmtId="0" fontId="4" fillId="0" borderId="29" xfId="63" applyFont="1" applyBorder="1" applyAlignment="1">
      <alignment horizontal="center" vertical="center" wrapText="1"/>
    </xf>
    <xf numFmtId="0" fontId="4" fillId="0" borderId="30" xfId="63" applyFont="1" applyBorder="1" applyAlignment="1">
      <alignment horizontal="center" vertical="center" wrapText="1"/>
    </xf>
    <xf numFmtId="3" fontId="28" fillId="0" borderId="19" xfId="58" applyNumberFormat="1" applyFont="1" applyBorder="1" applyAlignment="1">
      <alignment horizontal="right" vertical="center"/>
    </xf>
    <xf numFmtId="165" fontId="29" fillId="0" borderId="19" xfId="58" applyNumberFormat="1" applyFont="1" applyBorder="1" applyAlignment="1">
      <alignment horizontal="right" vertical="center"/>
    </xf>
    <xf numFmtId="0" fontId="16" fillId="0" borderId="17" xfId="58" applyFont="1" applyBorder="1" applyAlignment="1">
      <alignment horizontal="left" vertical="center"/>
    </xf>
    <xf numFmtId="10" fontId="16" fillId="0" borderId="19" xfId="58" applyNumberFormat="1" applyFont="1" applyBorder="1" applyAlignment="1">
      <alignment horizontal="right" vertical="center"/>
    </xf>
    <xf numFmtId="3" fontId="17" fillId="0" borderId="19" xfId="58" applyNumberFormat="1" applyFont="1" applyBorder="1" applyAlignment="1">
      <alignment horizontal="right" vertical="center"/>
    </xf>
    <xf numFmtId="165" fontId="16" fillId="0" borderId="19" xfId="58" applyNumberFormat="1" applyFont="1" applyBorder="1" applyAlignment="1">
      <alignment horizontal="right" vertical="center"/>
    </xf>
    <xf numFmtId="3" fontId="30" fillId="0" borderId="13" xfId="58" applyNumberFormat="1" applyFont="1" applyBorder="1" applyAlignment="1">
      <alignment horizontal="right" vertical="center"/>
    </xf>
    <xf numFmtId="165" fontId="4" fillId="0" borderId="13" xfId="58" applyNumberFormat="1" applyFont="1" applyBorder="1" applyAlignment="1">
      <alignment horizontal="right"/>
    </xf>
    <xf numFmtId="10" fontId="29" fillId="0" borderId="25" xfId="58" applyNumberFormat="1" applyFont="1" applyBorder="1" applyAlignment="1">
      <alignment horizontal="right" vertical="center"/>
    </xf>
    <xf numFmtId="10" fontId="5" fillId="0" borderId="0" xfId="58" applyNumberFormat="1"/>
    <xf numFmtId="0" fontId="6" fillId="0" borderId="0" xfId="58" applyFont="1"/>
    <xf numFmtId="0" fontId="17" fillId="0" borderId="0" xfId="58" applyFont="1"/>
    <xf numFmtId="165" fontId="17" fillId="0" borderId="25" xfId="0" applyNumberFormat="1" applyFont="1" applyFill="1" applyBorder="1" applyAlignment="1">
      <alignment horizontal="right" vertical="center"/>
    </xf>
    <xf numFmtId="165" fontId="5" fillId="0" borderId="19" xfId="72" applyNumberFormat="1" applyFont="1" applyFill="1" applyBorder="1" applyAlignment="1">
      <alignment horizontal="right" vertical="center"/>
    </xf>
    <xf numFmtId="10" fontId="34" fillId="0" borderId="46" xfId="75" applyNumberFormat="1" applyFont="1" applyBorder="1" applyAlignment="1">
      <alignment horizontal="center" vertical="center"/>
    </xf>
    <xf numFmtId="0" fontId="21" fillId="42" borderId="119" xfId="59" applyFont="1" applyFill="1" applyBorder="1" applyAlignment="1"/>
    <xf numFmtId="0" fontId="3" fillId="42" borderId="0" xfId="59" applyFill="1"/>
    <xf numFmtId="3" fontId="3" fillId="0" borderId="0" xfId="62" applyNumberFormat="1"/>
    <xf numFmtId="3" fontId="5" fillId="0" borderId="25" xfId="62" applyNumberFormat="1" applyFont="1" applyFill="1" applyBorder="1" applyAlignment="1" applyProtection="1"/>
    <xf numFmtId="3" fontId="5" fillId="0" borderId="19" xfId="62" applyNumberFormat="1" applyFont="1" applyFill="1" applyBorder="1" applyAlignment="1" applyProtection="1"/>
    <xf numFmtId="3" fontId="5" fillId="0" borderId="47" xfId="62" applyNumberFormat="1" applyFont="1" applyFill="1" applyBorder="1" applyAlignment="1" applyProtection="1"/>
    <xf numFmtId="3" fontId="23" fillId="0" borderId="23" xfId="62" applyNumberFormat="1" applyFont="1" applyFill="1" applyBorder="1" applyAlignment="1" applyProtection="1"/>
    <xf numFmtId="3" fontId="5" fillId="0" borderId="27" xfId="62" applyNumberFormat="1" applyFont="1" applyFill="1" applyBorder="1" applyAlignment="1" applyProtection="1"/>
    <xf numFmtId="3" fontId="6" fillId="0" borderId="13" xfId="62" applyNumberFormat="1" applyFont="1" applyFill="1" applyBorder="1" applyAlignment="1" applyProtection="1"/>
    <xf numFmtId="3" fontId="17" fillId="0" borderId="18" xfId="62" applyNumberFormat="1" applyFont="1" applyFill="1" applyBorder="1" applyAlignment="1" applyProtection="1"/>
    <xf numFmtId="10" fontId="17" fillId="0" borderId="18" xfId="62" applyNumberFormat="1" applyFont="1" applyFill="1" applyBorder="1" applyAlignment="1" applyProtection="1"/>
    <xf numFmtId="10" fontId="17" fillId="0" borderId="19" xfId="62" applyNumberFormat="1" applyFont="1" applyFill="1" applyBorder="1" applyAlignment="1" applyProtection="1"/>
    <xf numFmtId="3" fontId="17" fillId="0" borderId="19" xfId="62" applyNumberFormat="1" applyFont="1" applyFill="1" applyBorder="1" applyAlignment="1" applyProtection="1"/>
    <xf numFmtId="3" fontId="16" fillId="0" borderId="0" xfId="62" applyNumberFormat="1" applyFont="1"/>
    <xf numFmtId="3" fontId="22" fillId="0" borderId="0" xfId="62" applyNumberFormat="1" applyFont="1"/>
    <xf numFmtId="3" fontId="4" fillId="0" borderId="0" xfId="62" applyNumberFormat="1" applyFont="1"/>
    <xf numFmtId="2" fontId="84" fillId="0" borderId="48" xfId="0" applyNumberFormat="1" applyFont="1" applyBorder="1" applyAlignment="1">
      <alignment horizontal="right" vertical="center"/>
    </xf>
    <xf numFmtId="3" fontId="59" fillId="0" borderId="19" xfId="67" applyNumberFormat="1" applyFont="1" applyBorder="1" applyAlignment="1">
      <alignment horizontal="right" vertical="center"/>
    </xf>
    <xf numFmtId="3" fontId="61" fillId="0" borderId="38" xfId="67" applyNumberFormat="1" applyFont="1" applyBorder="1" applyAlignment="1">
      <alignment horizontal="right" vertical="center"/>
    </xf>
    <xf numFmtId="3" fontId="59" fillId="0" borderId="135" xfId="67" applyNumberFormat="1" applyFont="1" applyBorder="1" applyAlignment="1">
      <alignment vertical="center"/>
    </xf>
    <xf numFmtId="3" fontId="59" fillId="0" borderId="135" xfId="67" applyNumberFormat="1" applyFont="1" applyBorder="1" applyAlignment="1">
      <alignment horizontal="right" vertical="center"/>
    </xf>
    <xf numFmtId="3" fontId="61" fillId="0" borderId="136" xfId="67" applyNumberFormat="1" applyFont="1" applyBorder="1" applyAlignment="1">
      <alignment horizontal="right" vertical="center"/>
    </xf>
    <xf numFmtId="0" fontId="4" fillId="0" borderId="13" xfId="62" applyFont="1" applyBorder="1" applyAlignment="1">
      <alignment horizontal="center" vertical="center" wrapText="1"/>
    </xf>
    <xf numFmtId="14" fontId="60" fillId="0" borderId="101" xfId="67" applyNumberFormat="1" applyFont="1" applyBorder="1" applyAlignment="1">
      <alignment horizontal="center" vertical="center" wrapText="1"/>
    </xf>
    <xf numFmtId="14" fontId="60" fillId="0" borderId="100" xfId="67" applyNumberFormat="1" applyFont="1" applyBorder="1" applyAlignment="1">
      <alignment horizontal="center" vertical="center" wrapText="1"/>
    </xf>
    <xf numFmtId="0" fontId="4" fillId="0" borderId="67" xfId="59" applyFont="1" applyBorder="1" applyAlignment="1">
      <alignment horizontal="center" vertical="center" wrapText="1"/>
    </xf>
    <xf numFmtId="0" fontId="32" fillId="0" borderId="28" xfId="66" applyFont="1" applyBorder="1" applyAlignment="1">
      <alignment horizontal="center" vertical="center" wrapText="1"/>
    </xf>
    <xf numFmtId="0" fontId="12" fillId="0" borderId="139" xfId="62" applyFont="1" applyBorder="1" applyAlignment="1">
      <alignment vertical="center"/>
    </xf>
    <xf numFmtId="0" fontId="12" fillId="0" borderId="61" xfId="62" applyFont="1" applyBorder="1" applyAlignment="1">
      <alignment vertical="center"/>
    </xf>
    <xf numFmtId="0" fontId="20" fillId="0" borderId="17" xfId="59" applyFont="1" applyBorder="1" applyAlignment="1">
      <alignment horizontal="left" vertical="center"/>
    </xf>
    <xf numFmtId="0" fontId="20" fillId="0" borderId="17" xfId="59" applyFont="1" applyBorder="1" applyAlignment="1">
      <alignment horizontal="right" vertical="center"/>
    </xf>
    <xf numFmtId="0" fontId="20" fillId="0" borderId="39" xfId="59" applyFont="1" applyBorder="1" applyAlignment="1">
      <alignment horizontal="right" vertical="center"/>
    </xf>
    <xf numFmtId="0" fontId="34" fillId="0" borderId="61" xfId="62" applyFont="1" applyBorder="1" applyAlignment="1">
      <alignment vertical="center"/>
    </xf>
    <xf numFmtId="0" fontId="12" fillId="0" borderId="74" xfId="59" applyFont="1" applyBorder="1" applyAlignment="1">
      <alignment vertical="center"/>
    </xf>
    <xf numFmtId="0" fontId="11" fillId="0" borderId="64" xfId="59" applyFont="1" applyBorder="1" applyAlignment="1">
      <alignment vertical="center"/>
    </xf>
    <xf numFmtId="0" fontId="34" fillId="0" borderId="141" xfId="62" applyFont="1" applyBorder="1" applyAlignment="1">
      <alignment vertical="center"/>
    </xf>
    <xf numFmtId="0" fontId="3" fillId="0" borderId="140" xfId="59" applyBorder="1"/>
    <xf numFmtId="0" fontId="3" fillId="0" borderId="142" xfId="59" applyBorder="1"/>
    <xf numFmtId="0" fontId="34" fillId="0" borderId="143" xfId="62" applyFont="1" applyBorder="1" applyAlignment="1">
      <alignment vertical="center"/>
    </xf>
    <xf numFmtId="0" fontId="12" fillId="0" borderId="74" xfId="62" applyFont="1" applyBorder="1" applyAlignment="1">
      <alignment vertical="center"/>
    </xf>
    <xf numFmtId="0" fontId="12" fillId="0" borderId="0" xfId="59" applyFont="1" applyBorder="1" applyAlignment="1">
      <alignment vertical="center"/>
    </xf>
    <xf numFmtId="14" fontId="11" fillId="0" borderId="28" xfId="59" applyNumberFormat="1" applyFont="1" applyBorder="1" applyAlignment="1">
      <alignment horizontal="center" vertical="center" wrapText="1"/>
    </xf>
    <xf numFmtId="0" fontId="21" fillId="42" borderId="0" xfId="59" applyFont="1" applyFill="1" applyBorder="1" applyAlignment="1"/>
    <xf numFmtId="0" fontId="11" fillId="0" borderId="144" xfId="59" applyFont="1" applyBorder="1" applyAlignment="1">
      <alignment horizontal="center" vertical="center" wrapText="1"/>
    </xf>
    <xf numFmtId="10" fontId="12" fillId="0" borderId="145" xfId="73" applyNumberFormat="1" applyFont="1" applyBorder="1" applyAlignment="1">
      <alignment horizontal="center" vertical="center"/>
    </xf>
    <xf numFmtId="0" fontId="12" fillId="0" borderId="146" xfId="59" applyFont="1" applyBorder="1" applyAlignment="1">
      <alignment vertical="center"/>
    </xf>
    <xf numFmtId="0" fontId="12" fillId="0" borderId="0" xfId="62" applyFont="1" applyBorder="1" applyAlignment="1">
      <alignment vertical="center"/>
    </xf>
    <xf numFmtId="0" fontId="8" fillId="0" borderId="0" xfId="66" applyAlignment="1">
      <alignment horizontal="center"/>
    </xf>
    <xf numFmtId="0" fontId="25" fillId="0" borderId="0" xfId="62" applyFont="1" applyFill="1" applyBorder="1"/>
    <xf numFmtId="0" fontId="85" fillId="0" borderId="0" xfId="62" applyFont="1" applyFill="1" applyBorder="1"/>
    <xf numFmtId="0" fontId="3" fillId="0" borderId="17" xfId="0" applyFont="1" applyBorder="1" applyAlignment="1">
      <alignment horizontal="left" vertical="center"/>
    </xf>
    <xf numFmtId="0" fontId="30" fillId="0" borderId="14" xfId="58" applyFont="1" applyBorder="1" applyAlignment="1">
      <alignment horizontal="left" vertical="center" wrapText="1"/>
    </xf>
    <xf numFmtId="0" fontId="4" fillId="0" borderId="14" xfId="58" applyFont="1" applyBorder="1" applyAlignment="1">
      <alignment horizontal="left" wrapText="1"/>
    </xf>
    <xf numFmtId="0" fontId="3" fillId="0" borderId="17" xfId="0" applyFont="1" applyFill="1" applyBorder="1" applyAlignment="1">
      <alignment horizontal="left" vertical="center" wrapText="1"/>
    </xf>
    <xf numFmtId="0" fontId="4" fillId="0" borderId="13" xfId="62" applyFont="1" applyBorder="1" applyAlignment="1">
      <alignment horizontal="center" vertical="center" wrapText="1"/>
    </xf>
    <xf numFmtId="0" fontId="21" fillId="29" borderId="0" xfId="59" applyFont="1" applyFill="1" applyBorder="1" applyAlignment="1">
      <alignment horizontal="left" vertical="center"/>
    </xf>
    <xf numFmtId="0" fontId="21" fillId="29" borderId="119" xfId="59" applyFont="1" applyFill="1" applyBorder="1" applyAlignment="1">
      <alignment horizontal="left" vertical="center"/>
    </xf>
    <xf numFmtId="0" fontId="59" fillId="0" borderId="0" xfId="0" applyFont="1" applyAlignment="1">
      <alignment horizontal="left" vertical="center" wrapText="1"/>
    </xf>
    <xf numFmtId="0" fontId="26" fillId="0" borderId="31" xfId="47" applyFont="1" applyBorder="1" applyAlignment="1">
      <alignment horizontal="left"/>
    </xf>
    <xf numFmtId="0" fontId="21" fillId="24" borderId="0" xfId="48" applyFont="1" applyFill="1" applyBorder="1" applyAlignment="1">
      <alignment horizontal="left" vertical="center" wrapText="1"/>
    </xf>
    <xf numFmtId="0" fontId="21" fillId="24" borderId="119" xfId="48" applyFont="1" applyFill="1" applyBorder="1" applyAlignment="1">
      <alignment horizontal="left" vertical="center" wrapText="1"/>
    </xf>
    <xf numFmtId="0" fontId="21" fillId="30" borderId="0" xfId="62" applyFont="1" applyFill="1" applyBorder="1" applyAlignment="1">
      <alignment horizontal="left" vertical="center"/>
    </xf>
    <xf numFmtId="0" fontId="21" fillId="30" borderId="119" xfId="62" applyFont="1" applyFill="1" applyBorder="1" applyAlignment="1">
      <alignment horizontal="left" vertical="center"/>
    </xf>
    <xf numFmtId="0" fontId="21" fillId="28" borderId="0" xfId="52" applyFont="1" applyFill="1" applyBorder="1" applyAlignment="1">
      <alignment horizontal="left" vertical="center" wrapText="1"/>
    </xf>
    <xf numFmtId="0" fontId="21" fillId="28" borderId="119" xfId="52" applyFont="1" applyFill="1" applyBorder="1" applyAlignment="1">
      <alignment horizontal="left" vertical="center" wrapText="1"/>
    </xf>
    <xf numFmtId="0" fontId="17" fillId="0" borderId="16" xfId="66" applyFont="1" applyFill="1" applyBorder="1" applyAlignment="1">
      <alignment horizontal="center" vertical="center" wrapText="1"/>
    </xf>
    <xf numFmtId="0" fontId="17" fillId="0" borderId="14" xfId="66" applyFont="1" applyFill="1" applyBorder="1" applyAlignment="1">
      <alignment horizontal="center" vertical="center" wrapText="1"/>
    </xf>
    <xf numFmtId="0" fontId="18" fillId="0" borderId="0" xfId="52" applyFont="1" applyBorder="1" applyAlignment="1">
      <alignment horizontal="center" vertical="center" wrapText="1"/>
    </xf>
    <xf numFmtId="0" fontId="21" fillId="26" borderId="119" xfId="52" applyFont="1" applyFill="1" applyBorder="1" applyAlignment="1">
      <alignment horizontal="left" vertical="center" wrapText="1"/>
    </xf>
    <xf numFmtId="0" fontId="17" fillId="0" borderId="20" xfId="66" applyFont="1" applyFill="1" applyBorder="1" applyAlignment="1">
      <alignment horizontal="center" vertical="center" wrapText="1"/>
    </xf>
    <xf numFmtId="0" fontId="17" fillId="0" borderId="21" xfId="66" applyFont="1" applyFill="1" applyBorder="1" applyAlignment="1">
      <alignment horizontal="center" vertical="center" wrapText="1"/>
    </xf>
    <xf numFmtId="0" fontId="6" fillId="0" borderId="20" xfId="66" applyFont="1" applyBorder="1" applyAlignment="1">
      <alignment horizontal="center" vertical="center" wrapText="1"/>
    </xf>
    <xf numFmtId="0" fontId="6" fillId="0" borderId="14" xfId="66" applyFont="1" applyBorder="1" applyAlignment="1">
      <alignment horizontal="center" vertical="center" wrapText="1"/>
    </xf>
    <xf numFmtId="0" fontId="6" fillId="0" borderId="25" xfId="66" applyFont="1" applyBorder="1" applyAlignment="1">
      <alignment horizontal="center" vertical="center" wrapText="1"/>
    </xf>
    <xf numFmtId="0" fontId="6" fillId="0" borderId="52" xfId="66" applyFont="1" applyBorder="1" applyAlignment="1">
      <alignment horizontal="center" vertical="center" wrapText="1"/>
    </xf>
    <xf numFmtId="0" fontId="26" fillId="0" borderId="31" xfId="61" applyFont="1" applyFill="1" applyBorder="1" applyAlignment="1">
      <alignment horizontal="left" vertical="center" wrapText="1"/>
    </xf>
    <xf numFmtId="0" fontId="6" fillId="0" borderId="24" xfId="66" applyFont="1" applyBorder="1" applyAlignment="1">
      <alignment horizontal="center" vertical="center" wrapText="1"/>
    </xf>
    <xf numFmtId="0" fontId="6" fillId="0" borderId="12" xfId="66" applyFont="1" applyBorder="1" applyAlignment="1">
      <alignment horizontal="center" vertical="center" wrapText="1"/>
    </xf>
    <xf numFmtId="0" fontId="33" fillId="0" borderId="31" xfId="66" applyFont="1" applyBorder="1" applyAlignment="1">
      <alignment horizontal="left"/>
    </xf>
    <xf numFmtId="0" fontId="8" fillId="0" borderId="0" xfId="66" applyAlignment="1">
      <alignment horizontal="center"/>
    </xf>
    <xf numFmtId="0" fontId="32" fillId="0" borderId="52" xfId="66" applyFont="1" applyBorder="1" applyAlignment="1">
      <alignment horizontal="center" vertical="center" wrapText="1"/>
    </xf>
    <xf numFmtId="0" fontId="21" fillId="31" borderId="119" xfId="45" applyFont="1" applyFill="1" applyBorder="1" applyAlignment="1">
      <alignment horizontal="left"/>
    </xf>
    <xf numFmtId="0" fontId="33" fillId="0" borderId="0" xfId="66" applyFont="1" applyBorder="1" applyAlignment="1">
      <alignment horizontal="left"/>
    </xf>
    <xf numFmtId="0" fontId="3" fillId="0" borderId="17" xfId="45" applyFont="1" applyBorder="1" applyAlignment="1">
      <alignment horizontal="right" vertical="center"/>
    </xf>
    <xf numFmtId="0" fontId="3" fillId="0" borderId="18" xfId="45" applyFont="1" applyBorder="1" applyAlignment="1">
      <alignment horizontal="right" vertical="center"/>
    </xf>
    <xf numFmtId="0" fontId="4" fillId="0" borderId="15" xfId="45" applyFont="1" applyBorder="1" applyAlignment="1">
      <alignment horizontal="left" vertical="center"/>
    </xf>
    <xf numFmtId="0" fontId="4" fillId="0" borderId="29" xfId="45" applyFont="1" applyBorder="1" applyAlignment="1">
      <alignment horizontal="left" vertical="center"/>
    </xf>
    <xf numFmtId="0" fontId="3" fillId="0" borderId="21" xfId="45" applyFont="1" applyBorder="1" applyAlignment="1">
      <alignment horizontal="right" vertical="center"/>
    </xf>
    <xf numFmtId="0" fontId="3" fillId="0" borderId="22" xfId="45" applyFont="1" applyBorder="1" applyAlignment="1">
      <alignment horizontal="right" vertical="center"/>
    </xf>
    <xf numFmtId="0" fontId="32" fillId="0" borderId="31" xfId="66" applyFont="1" applyBorder="1" applyAlignment="1">
      <alignment horizontal="center" vertical="center" wrapText="1"/>
    </xf>
    <xf numFmtId="0" fontId="32" fillId="0" borderId="119" xfId="66" applyFont="1" applyBorder="1" applyAlignment="1">
      <alignment horizontal="center" vertical="center" wrapText="1"/>
    </xf>
    <xf numFmtId="0" fontId="4" fillId="0" borderId="20" xfId="45" applyFont="1" applyBorder="1" applyAlignment="1">
      <alignment horizontal="left" vertical="center"/>
    </xf>
    <xf numFmtId="0" fontId="4" fillId="0" borderId="24" xfId="45" applyFont="1" applyBorder="1" applyAlignment="1">
      <alignment horizontal="left" vertical="center"/>
    </xf>
    <xf numFmtId="0" fontId="4" fillId="0" borderId="120" xfId="45" applyFont="1" applyBorder="1" applyAlignment="1">
      <alignment horizontal="left" vertical="center"/>
    </xf>
    <xf numFmtId="0" fontId="4" fillId="0" borderId="43" xfId="45" applyFont="1" applyBorder="1" applyAlignment="1">
      <alignment horizontal="left" vertical="center"/>
    </xf>
    <xf numFmtId="0" fontId="21" fillId="26" borderId="0" xfId="62" applyFont="1" applyFill="1" applyAlignment="1">
      <alignment horizontal="left" vertical="center"/>
    </xf>
    <xf numFmtId="14" fontId="4" fillId="31" borderId="0" xfId="62" applyNumberFormat="1" applyFont="1" applyFill="1" applyBorder="1" applyAlignment="1">
      <alignment horizontal="left"/>
    </xf>
    <xf numFmtId="0" fontId="9" fillId="0" borderId="0" xfId="62" applyFont="1" applyFill="1" applyBorder="1" applyAlignment="1">
      <alignment horizontal="center" vertical="center" wrapText="1"/>
    </xf>
    <xf numFmtId="0" fontId="3" fillId="0" borderId="0" xfId="59" applyAlignment="1">
      <alignment horizontal="center"/>
    </xf>
    <xf numFmtId="0" fontId="16" fillId="0" borderId="0" xfId="59" applyFont="1" applyBorder="1" applyAlignment="1">
      <alignment horizontal="center" vertical="center" wrapText="1"/>
    </xf>
    <xf numFmtId="0" fontId="21" fillId="43" borderId="0" xfId="59" applyFont="1" applyFill="1" applyBorder="1" applyAlignment="1">
      <alignment horizontal="left"/>
    </xf>
    <xf numFmtId="0" fontId="21" fillId="43" borderId="119" xfId="59" applyFont="1" applyFill="1" applyBorder="1" applyAlignment="1">
      <alignment horizontal="left"/>
    </xf>
    <xf numFmtId="0" fontId="21" fillId="28" borderId="0" xfId="59" applyFont="1" applyFill="1" applyBorder="1" applyAlignment="1">
      <alignment horizontal="left"/>
    </xf>
    <xf numFmtId="0" fontId="21" fillId="28" borderId="119" xfId="59" applyFont="1" applyFill="1" applyBorder="1" applyAlignment="1">
      <alignment horizontal="left"/>
    </xf>
    <xf numFmtId="0" fontId="21" fillId="26" borderId="0" xfId="59" applyFont="1" applyFill="1" applyBorder="1" applyAlignment="1">
      <alignment horizontal="left"/>
    </xf>
    <xf numFmtId="0" fontId="21" fillId="26" borderId="119" xfId="59" applyFont="1" applyFill="1" applyBorder="1" applyAlignment="1">
      <alignment horizontal="left"/>
    </xf>
    <xf numFmtId="0" fontId="24" fillId="28" borderId="0" xfId="59" applyFont="1" applyFill="1" applyAlignment="1">
      <alignment horizontal="left" vertical="center"/>
    </xf>
    <xf numFmtId="0" fontId="27" fillId="0" borderId="119" xfId="59" applyFont="1" applyFill="1" applyBorder="1" applyAlignment="1">
      <alignment horizontal="left"/>
    </xf>
    <xf numFmtId="0" fontId="24" fillId="26" borderId="0" xfId="59" applyFont="1" applyFill="1" applyAlignment="1">
      <alignment horizontal="left" vertical="center"/>
    </xf>
    <xf numFmtId="0" fontId="61" fillId="0" borderId="31" xfId="59" applyFont="1" applyBorder="1" applyAlignment="1">
      <alignment horizontal="left" vertical="center" wrapText="1"/>
    </xf>
    <xf numFmtId="0" fontId="11" fillId="29" borderId="119" xfId="59" applyFont="1" applyFill="1" applyBorder="1" applyAlignment="1">
      <alignment vertical="center"/>
    </xf>
    <xf numFmtId="0" fontId="11" fillId="29" borderId="119" xfId="59" applyFont="1" applyFill="1" applyBorder="1" applyAlignment="1">
      <alignment horizontal="center" vertical="center"/>
    </xf>
    <xf numFmtId="0" fontId="4" fillId="0" borderId="28" xfId="62" applyFont="1" applyBorder="1" applyAlignment="1">
      <alignment horizontal="center" vertical="center"/>
    </xf>
    <xf numFmtId="0" fontId="27" fillId="32" borderId="28" xfId="0" applyFont="1" applyFill="1" applyBorder="1" applyAlignment="1">
      <alignment horizontal="left" vertical="center"/>
    </xf>
    <xf numFmtId="0" fontId="4" fillId="0" borderId="121" xfId="62" applyFont="1" applyBorder="1" applyAlignment="1">
      <alignment horizontal="center" vertical="center" wrapText="1"/>
    </xf>
    <xf numFmtId="0" fontId="4" fillId="0" borderId="122" xfId="62" applyFont="1" applyBorder="1" applyAlignment="1">
      <alignment horizontal="center" vertical="center" wrapText="1"/>
    </xf>
    <xf numFmtId="0" fontId="4" fillId="0" borderId="25" xfId="62" applyFont="1" applyBorder="1" applyAlignment="1">
      <alignment horizontal="center" vertical="center"/>
    </xf>
    <xf numFmtId="0" fontId="4" fillId="0" borderId="20" xfId="62" applyFont="1" applyBorder="1" applyAlignment="1">
      <alignment horizontal="center" vertical="center"/>
    </xf>
    <xf numFmtId="0" fontId="4" fillId="0" borderId="52" xfId="62" applyFont="1" applyBorder="1" applyAlignment="1">
      <alignment horizontal="center" vertical="center"/>
    </xf>
    <xf numFmtId="0" fontId="4" fillId="0" borderId="13" xfId="62" applyFont="1" applyBorder="1" applyAlignment="1">
      <alignment horizontal="center" vertical="center" wrapText="1"/>
    </xf>
    <xf numFmtId="0" fontId="4" fillId="0" borderId="102" xfId="62" applyFont="1" applyBorder="1" applyAlignment="1">
      <alignment horizontal="center" vertical="center" wrapText="1"/>
    </xf>
    <xf numFmtId="0" fontId="4" fillId="0" borderId="14" xfId="62" applyFont="1" applyBorder="1" applyAlignment="1">
      <alignment horizontal="center" vertical="center" wrapText="1"/>
    </xf>
    <xf numFmtId="0" fontId="24" fillId="32" borderId="0" xfId="52" applyFont="1" applyFill="1" applyBorder="1" applyAlignment="1">
      <alignment horizontal="left" vertical="center"/>
    </xf>
    <xf numFmtId="0" fontId="24" fillId="32" borderId="119" xfId="52" applyFont="1" applyFill="1" applyBorder="1" applyAlignment="1">
      <alignment horizontal="left" vertical="center"/>
    </xf>
    <xf numFmtId="0" fontId="11" fillId="31" borderId="119" xfId="62" applyFont="1" applyFill="1" applyBorder="1" applyAlignment="1">
      <alignment horizontal="left" vertical="center"/>
    </xf>
    <xf numFmtId="0" fontId="27" fillId="32" borderId="28" xfId="0" applyFont="1" applyFill="1" applyBorder="1" applyAlignment="1">
      <alignment horizontal="center" vertical="center"/>
    </xf>
    <xf numFmtId="0" fontId="4" fillId="0" borderId="31" xfId="62" applyFont="1" applyBorder="1" applyAlignment="1">
      <alignment horizontal="center" vertical="center" wrapText="1"/>
    </xf>
    <xf numFmtId="0" fontId="4" fillId="0" borderId="119" xfId="62" applyFont="1" applyBorder="1" applyAlignment="1">
      <alignment horizontal="center" vertical="center" wrapText="1"/>
    </xf>
    <xf numFmtId="0" fontId="27" fillId="32" borderId="119" xfId="52" applyFont="1" applyFill="1" applyBorder="1" applyAlignment="1">
      <alignment horizontal="left" vertical="center"/>
    </xf>
    <xf numFmtId="0" fontId="10" fillId="0" borderId="28" xfId="62" applyFont="1" applyBorder="1" applyAlignment="1">
      <alignment horizontal="center" vertical="center" wrapText="1"/>
    </xf>
    <xf numFmtId="0" fontId="10" fillId="33" borderId="0" xfId="62" applyFont="1" applyFill="1" applyAlignment="1">
      <alignment horizontal="left" vertical="center"/>
    </xf>
    <xf numFmtId="0" fontId="75" fillId="25" borderId="0" xfId="62" applyFont="1" applyFill="1" applyAlignment="1">
      <alignment horizontal="left" vertical="center"/>
    </xf>
    <xf numFmtId="0" fontId="61" fillId="0" borderId="0" xfId="62" applyFont="1" applyAlignment="1">
      <alignment horizontal="left"/>
    </xf>
    <xf numFmtId="0" fontId="11" fillId="0" borderId="117" xfId="64" applyFont="1" applyFill="1" applyBorder="1" applyAlignment="1">
      <alignment horizontal="center" vertical="center"/>
    </xf>
    <xf numFmtId="0" fontId="11" fillId="0" borderId="123" xfId="64" applyFont="1" applyFill="1" applyBorder="1" applyAlignment="1">
      <alignment horizontal="center" vertical="center"/>
    </xf>
    <xf numFmtId="0" fontId="11" fillId="0" borderId="24" xfId="64" applyFont="1" applyFill="1" applyBorder="1" applyAlignment="1">
      <alignment horizontal="center" vertical="center"/>
    </xf>
    <xf numFmtId="0" fontId="11" fillId="0" borderId="25" xfId="64" applyFont="1" applyFill="1" applyBorder="1" applyAlignment="1">
      <alignment horizontal="center" vertical="center"/>
    </xf>
    <xf numFmtId="0" fontId="11" fillId="0" borderId="31" xfId="64" applyFont="1" applyFill="1" applyBorder="1" applyAlignment="1">
      <alignment horizontal="center" vertical="center" wrapText="1"/>
    </xf>
    <xf numFmtId="0" fontId="11" fillId="0" borderId="119" xfId="64" applyFont="1" applyFill="1" applyBorder="1" applyAlignment="1">
      <alignment horizontal="center" vertical="center" wrapText="1"/>
    </xf>
    <xf numFmtId="0" fontId="19" fillId="29" borderId="119" xfId="60" applyFont="1" applyFill="1" applyBorder="1" applyAlignment="1">
      <alignment horizontal="center" vertical="center" wrapText="1"/>
    </xf>
    <xf numFmtId="0" fontId="5" fillId="0" borderId="124" xfId="58" applyBorder="1" applyAlignment="1">
      <alignment horizontal="center"/>
    </xf>
    <xf numFmtId="0" fontId="74" fillId="26" borderId="0" xfId="60" applyFont="1" applyFill="1" applyBorder="1" applyAlignment="1">
      <alignment horizontal="center" vertical="center" wrapText="1"/>
    </xf>
    <xf numFmtId="0" fontId="74" fillId="32" borderId="0" xfId="0" applyFont="1" applyFill="1" applyAlignment="1">
      <alignment horizontal="left" vertical="center"/>
    </xf>
    <xf numFmtId="0" fontId="26" fillId="0" borderId="31" xfId="0" applyFont="1" applyBorder="1" applyAlignment="1">
      <alignment horizontal="left"/>
    </xf>
    <xf numFmtId="0" fontId="26" fillId="0" borderId="0" xfId="0" applyFont="1" applyBorder="1" applyAlignment="1">
      <alignment horizontal="left" wrapText="1"/>
    </xf>
    <xf numFmtId="0" fontId="66" fillId="24" borderId="0" xfId="67" applyFont="1" applyFill="1" applyAlignment="1">
      <alignment horizontal="left" vertical="center"/>
    </xf>
    <xf numFmtId="14" fontId="4" fillId="34" borderId="125" xfId="67" applyNumberFormat="1" applyFont="1" applyFill="1" applyBorder="1" applyAlignment="1">
      <alignment horizontal="left" vertical="center"/>
    </xf>
    <xf numFmtId="14" fontId="60" fillId="0" borderId="128" xfId="67" applyNumberFormat="1" applyFont="1" applyBorder="1" applyAlignment="1">
      <alignment horizontal="center" vertical="center" wrapText="1"/>
    </xf>
    <xf numFmtId="14" fontId="60" fillId="0" borderId="101" xfId="67" applyNumberFormat="1" applyFont="1" applyBorder="1" applyAlignment="1">
      <alignment horizontal="center" vertical="center" wrapText="1"/>
    </xf>
    <xf numFmtId="0" fontId="11" fillId="35" borderId="0" xfId="67" applyFont="1" applyFill="1" applyAlignment="1">
      <alignment horizontal="left" vertical="center"/>
    </xf>
    <xf numFmtId="14" fontId="4" fillId="31" borderId="125" xfId="67" applyNumberFormat="1" applyFont="1" applyFill="1" applyBorder="1" applyAlignment="1">
      <alignment horizontal="left"/>
    </xf>
    <xf numFmtId="14" fontId="10" fillId="36" borderId="0" xfId="67" applyNumberFormat="1" applyFont="1" applyFill="1" applyBorder="1" applyAlignment="1">
      <alignment horizontal="left"/>
    </xf>
    <xf numFmtId="0" fontId="3" fillId="0" borderId="0" xfId="67" applyFont="1" applyAlignment="1">
      <alignment horizontal="center" vertical="center"/>
    </xf>
    <xf numFmtId="0" fontId="61" fillId="0" borderId="0" xfId="67" applyFont="1" applyBorder="1" applyAlignment="1">
      <alignment horizontal="center" vertical="center" wrapText="1"/>
    </xf>
    <xf numFmtId="14" fontId="60" fillId="0" borderId="127" xfId="67" applyNumberFormat="1" applyFont="1" applyBorder="1" applyAlignment="1">
      <alignment horizontal="center" vertical="center" wrapText="1"/>
    </xf>
    <xf numFmtId="14" fontId="60" fillId="0" borderId="37" xfId="67" applyNumberFormat="1" applyFont="1" applyBorder="1" applyAlignment="1">
      <alignment horizontal="center" vertical="center" wrapText="1"/>
    </xf>
    <xf numFmtId="0" fontId="21" fillId="27" borderId="0" xfId="67" applyFont="1" applyFill="1" applyAlignment="1">
      <alignment horizontal="left" vertical="center"/>
    </xf>
    <xf numFmtId="0" fontId="18" fillId="0" borderId="126" xfId="67" applyFont="1" applyBorder="1" applyAlignment="1">
      <alignment horizontal="left" vertical="center" wrapText="1"/>
    </xf>
    <xf numFmtId="0" fontId="60" fillId="0" borderId="129" xfId="67" applyFont="1" applyBorder="1" applyAlignment="1">
      <alignment horizontal="center" vertical="center" wrapText="1"/>
    </xf>
    <xf numFmtId="0" fontId="60" fillId="0" borderId="99" xfId="67" applyFont="1" applyBorder="1" applyAlignment="1">
      <alignment horizontal="center" vertical="center" wrapText="1"/>
    </xf>
    <xf numFmtId="14" fontId="60" fillId="0" borderId="137" xfId="67" applyNumberFormat="1" applyFont="1" applyBorder="1" applyAlignment="1">
      <alignment horizontal="center" vertical="center" wrapText="1"/>
    </xf>
    <xf numFmtId="14" fontId="60" fillId="0" borderId="138" xfId="67" applyNumberFormat="1" applyFont="1" applyBorder="1" applyAlignment="1">
      <alignment horizontal="center" vertical="center" wrapText="1"/>
    </xf>
    <xf numFmtId="0" fontId="10" fillId="40" borderId="125" xfId="67" applyFont="1" applyFill="1" applyBorder="1" applyAlignment="1">
      <alignment horizontal="left" vertical="center"/>
    </xf>
    <xf numFmtId="0" fontId="59" fillId="0" borderId="0" xfId="67" applyNumberFormat="1" applyFont="1" applyBorder="1" applyAlignment="1">
      <alignment horizontal="center" vertical="center" wrapText="1"/>
    </xf>
    <xf numFmtId="0" fontId="18" fillId="0" borderId="0" xfId="67" applyFont="1" applyBorder="1" applyAlignment="1">
      <alignment horizontal="center" vertical="center" wrapText="1"/>
    </xf>
    <xf numFmtId="0" fontId="18" fillId="0" borderId="126" xfId="67" applyFont="1" applyBorder="1" applyAlignment="1">
      <alignment horizontal="center" vertical="center" wrapText="1"/>
    </xf>
    <xf numFmtId="0" fontId="10" fillId="34" borderId="125" xfId="67" applyFont="1" applyFill="1" applyBorder="1" applyAlignment="1">
      <alignment horizontal="left" vertical="center"/>
    </xf>
    <xf numFmtId="0" fontId="10" fillId="32" borderId="125" xfId="67" applyFont="1" applyFill="1" applyBorder="1" applyAlignment="1">
      <alignment horizontal="left" vertical="center"/>
    </xf>
    <xf numFmtId="0" fontId="18" fillId="0" borderId="0" xfId="62" applyFont="1" applyAlignment="1">
      <alignment horizontal="left" vertical="center"/>
    </xf>
    <xf numFmtId="0" fontId="35" fillId="0" borderId="0" xfId="32" applyFont="1" applyAlignment="1" applyProtection="1">
      <alignment horizontal="left" vertical="center"/>
    </xf>
    <xf numFmtId="0" fontId="18" fillId="0" borderId="126" xfId="67" applyFont="1" applyBorder="1" applyAlignment="1">
      <alignment horizontal="left" vertical="center"/>
    </xf>
    <xf numFmtId="0" fontId="21" fillId="35" borderId="0" xfId="67" applyFont="1" applyFill="1" applyAlignment="1">
      <alignment horizontal="left" vertical="center"/>
    </xf>
    <xf numFmtId="14" fontId="60" fillId="0" borderId="130" xfId="67" applyNumberFormat="1" applyFont="1" applyBorder="1" applyAlignment="1">
      <alignment horizontal="center" vertical="center" wrapText="1"/>
    </xf>
    <xf numFmtId="14" fontId="60" fillId="0" borderId="131" xfId="67" applyNumberFormat="1" applyFont="1" applyBorder="1" applyAlignment="1">
      <alignment horizontal="center" vertical="center" wrapText="1"/>
    </xf>
    <xf numFmtId="0" fontId="60" fillId="0" borderId="126" xfId="67" applyFont="1" applyBorder="1" applyAlignment="1">
      <alignment horizontal="center" vertical="center" wrapText="1"/>
    </xf>
    <xf numFmtId="14" fontId="60" fillId="0" borderId="129" xfId="67" applyNumberFormat="1" applyFont="1" applyBorder="1" applyAlignment="1">
      <alignment horizontal="center" vertical="center" wrapText="1"/>
    </xf>
    <xf numFmtId="14" fontId="60" fillId="0" borderId="100" xfId="67" applyNumberFormat="1" applyFont="1" applyBorder="1" applyAlignment="1">
      <alignment horizontal="center" vertical="center" wrapText="1"/>
    </xf>
    <xf numFmtId="165" fontId="4" fillId="0" borderId="70" xfId="48" applyNumberFormat="1" applyFont="1" applyFill="1" applyBorder="1" applyAlignment="1">
      <alignment vertical="center"/>
    </xf>
    <xf numFmtId="165" fontId="22" fillId="0" borderId="76" xfId="48" applyNumberFormat="1" applyFont="1" applyFill="1" applyBorder="1" applyAlignment="1">
      <alignment vertical="center"/>
    </xf>
    <xf numFmtId="165" fontId="22" fillId="0" borderId="62" xfId="48" applyNumberFormat="1" applyFont="1" applyFill="1" applyBorder="1" applyAlignment="1">
      <alignment vertical="center"/>
    </xf>
    <xf numFmtId="165" fontId="22" fillId="0" borderId="81" xfId="48" applyNumberFormat="1" applyFont="1" applyFill="1" applyBorder="1" applyAlignment="1">
      <alignment vertical="center"/>
    </xf>
    <xf numFmtId="0" fontId="4" fillId="0" borderId="74" xfId="48" applyFont="1" applyFill="1" applyBorder="1" applyAlignment="1">
      <alignment horizontal="right" vertical="center" indent="1"/>
    </xf>
    <xf numFmtId="0" fontId="6" fillId="0" borderId="29" xfId="66" applyFont="1" applyBorder="1" applyAlignment="1">
      <alignment horizontal="center" vertical="center" wrapText="1"/>
    </xf>
    <xf numFmtId="0" fontId="6" fillId="0" borderId="15" xfId="66" applyFont="1" applyBorder="1" applyAlignment="1">
      <alignment horizontal="center" vertical="center" wrapText="1"/>
    </xf>
    <xf numFmtId="1" fontId="16" fillId="0" borderId="47" xfId="68" applyNumberFormat="1" applyFont="1" applyBorder="1" applyAlignment="1">
      <alignment horizontal="right" vertical="center" indent="1"/>
    </xf>
    <xf numFmtId="0" fontId="26" fillId="0" borderId="0" xfId="0" applyFont="1" applyFill="1" applyBorder="1" applyAlignment="1">
      <alignment horizontal="left"/>
    </xf>
    <xf numFmtId="0" fontId="12" fillId="0" borderId="0" xfId="62" applyFont="1" applyFill="1" applyBorder="1" applyAlignment="1">
      <alignment vertical="center"/>
    </xf>
    <xf numFmtId="0" fontId="11" fillId="0" borderId="0" xfId="62" applyFont="1" applyFill="1" applyBorder="1" applyAlignment="1">
      <alignment horizontal="left" vertical="center"/>
    </xf>
    <xf numFmtId="14" fontId="60" fillId="0" borderId="147" xfId="67" applyNumberFormat="1" applyFont="1" applyBorder="1" applyAlignment="1">
      <alignment horizontal="center" vertical="center" wrapText="1"/>
    </xf>
    <xf numFmtId="14" fontId="60" fillId="0" borderId="125" xfId="67" applyNumberFormat="1" applyFont="1" applyBorder="1" applyAlignment="1">
      <alignment horizontal="center" vertical="center" wrapText="1"/>
    </xf>
  </cellXfs>
  <cellStyles count="84">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Normal_AEOF1_2003"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32" builtinId="8"/>
    <cellStyle name="Гиперссылка 2" xfId="33"/>
    <cellStyle name="Гиперссылка 3" xfId="34"/>
    <cellStyle name="Заголовки до таблиць в бюлетень" xfId="35"/>
    <cellStyle name="Заголовок 1 2" xfId="36"/>
    <cellStyle name="Заголовок 2 2" xfId="37"/>
    <cellStyle name="Заголовок 3 2" xfId="38"/>
    <cellStyle name="Заголовок 4 2" xfId="39"/>
    <cellStyle name="Итог 2" xfId="40"/>
    <cellStyle name="Контрольная ячейка 2" xfId="41"/>
    <cellStyle name="Название 2" xfId="42"/>
    <cellStyle name="Нейтральный 2" xfId="43"/>
    <cellStyle name="Обычный" xfId="0" builtinId="0"/>
    <cellStyle name="Обычный 2" xfId="44"/>
    <cellStyle name="Обычный 2 2" xfId="45"/>
    <cellStyle name="Обычный 2 3" xfId="46"/>
    <cellStyle name="Обычный 2 4" xfId="47"/>
    <cellStyle name="Обычный 2 5" xfId="48"/>
    <cellStyle name="Обычный 2_2013_PR" xfId="49"/>
    <cellStyle name="Обычный 3" xfId="50"/>
    <cellStyle name="Обычный 4" xfId="51"/>
    <cellStyle name="Обычный 5" xfId="52"/>
    <cellStyle name="Обычный 5 2" xfId="53"/>
    <cellStyle name="Обычный 6" xfId="54"/>
    <cellStyle name="Обычный 7" xfId="55"/>
    <cellStyle name="Обычный 7 2" xfId="56"/>
    <cellStyle name="Обычный 8" xfId="57"/>
    <cellStyle name="Обычный_2009_PR" xfId="58"/>
    <cellStyle name="Обычный_Q1 2010" xfId="59"/>
    <cellStyle name="Обычный_Q1 2010 2" xfId="60"/>
    <cellStyle name="Обычный_Q1 2011_PR" xfId="61"/>
    <cellStyle name="Обычный_Аналіз_3q_09" xfId="62"/>
    <cellStyle name="Обычный_Аналіз_3q_09 2" xfId="63"/>
    <cellStyle name="Обычный_Исходники_Q2_2010" xfId="64"/>
    <cellStyle name="Обычный_Исходники_Q4_2011" xfId="65"/>
    <cellStyle name="Обычный_Книга1" xfId="66"/>
    <cellStyle name="Обычный_Книга3" xfId="67"/>
    <cellStyle name="Обычный_Лист1" xfId="68"/>
    <cellStyle name="Плохой 2" xfId="69"/>
    <cellStyle name="Пояснение 2" xfId="70"/>
    <cellStyle name="Примечание 2" xfId="71"/>
    <cellStyle name="Процентный" xfId="72" builtinId="5"/>
    <cellStyle name="Процентный 2" xfId="73"/>
    <cellStyle name="Процентный 2 2" xfId="74"/>
    <cellStyle name="Процентный 3" xfId="75"/>
    <cellStyle name="Процентный 4" xfId="76"/>
    <cellStyle name="Связанная ячейка 2" xfId="77"/>
    <cellStyle name="Текст предупреждения 2" xfId="78"/>
    <cellStyle name="Тысячи [0]_MM95 (3)" xfId="79"/>
    <cellStyle name="Тысячи_MM95 (3)" xfId="80"/>
    <cellStyle name="Финансовый 2" xfId="81"/>
    <cellStyle name="Хороший 2" xfId="82"/>
    <cellStyle name="Шапка" xfId="83"/>
  </cellStyles>
  <dxfs count="0"/>
  <tableStyles count="0" defaultTableStyle="TableStyleMedium2" defaultPivotStyle="PivotStyleLight16"/>
  <colors>
    <mruColors>
      <color rgb="FF800000"/>
      <color rgb="FF0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79083094555882"/>
          <c:y val="1.8987380891063648E-2"/>
          <c:w val="0.59455587392550169"/>
          <c:h val="0.8565418490857587"/>
        </c:manualLayout>
      </c:layout>
      <c:barChart>
        <c:barDir val="bar"/>
        <c:grouping val="clustered"/>
        <c:varyColors val="0"/>
        <c:ser>
          <c:idx val="1"/>
          <c:order val="0"/>
          <c:tx>
            <c:strRef>
              <c:f>Іndexes!$I$2</c:f>
              <c:strCache>
                <c:ptCount val="1"/>
                <c:pt idx="0">
                  <c:v>Q1 2017</c:v>
                </c:pt>
              </c:strCache>
            </c:strRef>
          </c:tx>
          <c:spPr>
            <a:solidFill>
              <a:srgbClr val="00B0F0"/>
            </a:solidFill>
            <a:ln w="25400">
              <a:noFill/>
            </a:ln>
          </c:spPr>
          <c:invertIfNegative val="0"/>
          <c:dPt>
            <c:idx val="5"/>
            <c:invertIfNegative val="0"/>
            <c:bubble3D val="0"/>
            <c:spPr>
              <a:solidFill>
                <a:srgbClr val="F79646"/>
              </a:solidFill>
              <a:ln w="25400">
                <a:noFill/>
              </a:ln>
            </c:spPr>
          </c:dPt>
          <c:dPt>
            <c:idx val="17"/>
            <c:invertIfNegative val="0"/>
            <c:bubble3D val="0"/>
            <c:spPr>
              <a:solidFill>
                <a:srgbClr val="F79646"/>
              </a:solidFill>
              <a:ln w="25400">
                <a:noFill/>
              </a:ln>
            </c:spPr>
          </c:dPt>
          <c:dLbls>
            <c:dLbl>
              <c:idx val="0"/>
              <c:layout>
                <c:manualLayout>
                  <c:x val="5.2305212428244933E-4"/>
                  <c:y val="-2.7882266216214852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4"/>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5"/>
              <c:numFmt formatCode="0.0%" sourceLinked="0"/>
              <c:spPr>
                <a:noFill/>
                <a:ln w="25400">
                  <a:noFill/>
                </a:ln>
              </c:spPr>
              <c:txPr>
                <a:bodyPr wrap="square" lIns="38100" tIns="19050" rIns="38100" bIns="19050" anchor="ctr">
                  <a:spAutoFit/>
                </a:bodyPr>
                <a:lstStyle/>
                <a:p>
                  <a:pPr>
                    <a:defRPr sz="1000" b="1" i="0" u="none" strike="noStrike" baseline="0">
                      <a:solidFill>
                        <a:schemeClr val="accent6"/>
                      </a:solidFill>
                      <a:latin typeface="Arial Cyr"/>
                      <a:ea typeface="Arial Cyr"/>
                      <a:cs typeface="Arial Cyr"/>
                    </a:defRPr>
                  </a:pPr>
                  <a:endParaRPr lang="uk-UA"/>
                </a:p>
              </c:txPr>
              <c:showLegendKey val="0"/>
              <c:showVal val="1"/>
              <c:showCatName val="0"/>
              <c:showSerName val="0"/>
              <c:showPercent val="0"/>
              <c:showBubbleSize val="0"/>
            </c:dLbl>
            <c:dLbl>
              <c:idx val="6"/>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8"/>
              <c:layout>
                <c:manualLayout>
                  <c:x val="-1.8990171464801596E-3"/>
                  <c:y val="5.498948380245792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2681042806566517E-3"/>
                  <c:y val="5.5968036821304901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8990171464800213E-3"/>
                  <c:y val="5.498948380245792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
                  <c:y val="5.498948380245792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4"/>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15"/>
              <c:layout>
                <c:manualLayout>
                  <c:x val="0"/>
                  <c:y val="5.4989483802457923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3.802366748752031E-3"/>
                  <c:y val="5.4989483802457923E-3"/>
                </c:manualLayout>
              </c:layout>
              <c:numFmt formatCode="0.0%" sourceLinked="0"/>
              <c:spPr>
                <a:noFill/>
                <a:ln w="25400">
                  <a:noFill/>
                </a:ln>
              </c:spPr>
              <c:txPr>
                <a:bodyPr wrap="square" lIns="38100" tIns="19050" rIns="38100" bIns="19050" anchor="ctr">
                  <a:spAutoFit/>
                </a:bodyPr>
                <a:lstStyle/>
                <a:p>
                  <a:pPr>
                    <a:defRPr sz="1000" b="1" i="0" u="none" strike="noStrike" baseline="0">
                      <a:solidFill>
                        <a:schemeClr val="accent6"/>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Іndexes!$H$3:$H$20</c:f>
              <c:strCache>
                <c:ptCount val="18"/>
                <c:pt idx="0">
                  <c:v>MICEX (Russia)</c:v>
                </c:pt>
                <c:pt idx="1">
                  <c:v>RTS (Russia)</c:v>
                </c:pt>
                <c:pt idx="2">
                  <c:v>NIKKEI 225 (Japan)</c:v>
                </c:pt>
                <c:pt idx="3">
                  <c:v>Cyprus SE General Index (Cyprus)</c:v>
                </c:pt>
                <c:pt idx="4">
                  <c:v>FTSE 100  (Great Britain)</c:v>
                </c:pt>
                <c:pt idx="5">
                  <c:v>PFTS (Ukraine)</c:v>
                </c:pt>
                <c:pt idx="6">
                  <c:v>FTSE/JSE Africa All-Share Index (PAR)</c:v>
                </c:pt>
                <c:pt idx="7">
                  <c:v>SHANGHAI SE COMPOSITE (China)</c:v>
                </c:pt>
                <c:pt idx="8">
                  <c:v>DJIA (USA)</c:v>
                </c:pt>
                <c:pt idx="9">
                  <c:v>CAC 40 (France)</c:v>
                </c:pt>
                <c:pt idx="10">
                  <c:v>S&amp;P 500 (USA)</c:v>
                </c:pt>
                <c:pt idx="11">
                  <c:v>DAX (Germany)</c:v>
                </c:pt>
                <c:pt idx="12">
                  <c:v>Ibovespa Sao Paulo SE Index (Brazil)</c:v>
                </c:pt>
                <c:pt idx="13">
                  <c:v>HANG SENG (Hong Kong)</c:v>
                </c:pt>
                <c:pt idx="14">
                  <c:v>SENSEX (Mumbai SE) 30 (Іndia)</c:v>
                </c:pt>
                <c:pt idx="15">
                  <c:v>WSE WIG 20 (Poland)</c:v>
                </c:pt>
                <c:pt idx="16">
                  <c:v>BIST 100 National Index (Тurkey)</c:v>
                </c:pt>
                <c:pt idx="17">
                  <c:v>UX (Ukraine)</c:v>
                </c:pt>
              </c:strCache>
            </c:strRef>
          </c:cat>
          <c:val>
            <c:numRef>
              <c:f>Іndexes!$I$3:$I$20</c:f>
              <c:numCache>
                <c:formatCode>0.00%</c:formatCode>
                <c:ptCount val="18"/>
                <c:pt idx="0">
                  <c:v>-0.10606793507470691</c:v>
                </c:pt>
                <c:pt idx="1">
                  <c:v>-3.3471314640771244E-2</c:v>
                </c:pt>
                <c:pt idx="2">
                  <c:v>-1.0730670171185341E-2</c:v>
                </c:pt>
                <c:pt idx="3">
                  <c:v>2.5146815238668907E-2</c:v>
                </c:pt>
                <c:pt idx="4">
                  <c:v>2.5212695808244145E-2</c:v>
                </c:pt>
                <c:pt idx="5">
                  <c:v>2.7682443899679443E-2</c:v>
                </c:pt>
                <c:pt idx="6">
                  <c:v>2.7688489294134255E-2</c:v>
                </c:pt>
                <c:pt idx="7">
                  <c:v>3.8302481894628704E-2</c:v>
                </c:pt>
                <c:pt idx="8">
                  <c:v>4.5571938914920285E-2</c:v>
                </c:pt>
                <c:pt idx="9">
                  <c:v>5.3513659145550063E-2</c:v>
                </c:pt>
                <c:pt idx="10">
                  <c:v>5.5336939383517247E-2</c:v>
                </c:pt>
                <c:pt idx="11">
                  <c:v>7.2450627381095645E-2</c:v>
                </c:pt>
                <c:pt idx="12">
                  <c:v>7.8980475462203215E-2</c:v>
                </c:pt>
                <c:pt idx="13">
                  <c:v>9.5953466639030927E-2</c:v>
                </c:pt>
                <c:pt idx="14">
                  <c:v>0.11244604051759044</c:v>
                </c:pt>
                <c:pt idx="15">
                  <c:v>0.11706846277054495</c:v>
                </c:pt>
                <c:pt idx="16">
                  <c:v>0.13832768568081399</c:v>
                </c:pt>
                <c:pt idx="17">
                  <c:v>0.3093837957378367</c:v>
                </c:pt>
              </c:numCache>
            </c:numRef>
          </c:val>
        </c:ser>
        <c:ser>
          <c:idx val="2"/>
          <c:order val="1"/>
          <c:tx>
            <c:strRef>
              <c:f>Іndexes!$J$2</c:f>
              <c:strCache>
                <c:ptCount val="1"/>
                <c:pt idx="0">
                  <c:v>Annual change</c:v>
                </c:pt>
              </c:strCache>
            </c:strRef>
          </c:tx>
          <c:spPr>
            <a:solidFill>
              <a:srgbClr val="002060"/>
            </a:solidFill>
            <a:ln w="25400">
              <a:noFill/>
            </a:ln>
          </c:spPr>
          <c:invertIfNegative val="0"/>
          <c:dPt>
            <c:idx val="5"/>
            <c:invertIfNegative val="0"/>
            <c:bubble3D val="0"/>
            <c:spPr>
              <a:solidFill>
                <a:schemeClr val="accent6">
                  <a:lumMod val="75000"/>
                </a:schemeClr>
              </a:solidFill>
              <a:ln w="25400">
                <a:noFill/>
              </a:ln>
            </c:spPr>
          </c:dPt>
          <c:dPt>
            <c:idx val="17"/>
            <c:invertIfNegative val="0"/>
            <c:bubble3D val="0"/>
            <c:spPr>
              <a:solidFill>
                <a:schemeClr val="accent6">
                  <a:lumMod val="75000"/>
                </a:schemeClr>
              </a:solidFill>
              <a:ln w="25400">
                <a:noFill/>
              </a:ln>
            </c:spPr>
          </c:dPt>
          <c:val>
            <c:numRef>
              <c:f>Іndexes!$J$3:$J$20</c:f>
              <c:numCache>
                <c:formatCode>0.00%</c:formatCode>
                <c:ptCount val="18"/>
                <c:pt idx="0">
                  <c:v>6.6670229537984627E-2</c:v>
                </c:pt>
                <c:pt idx="1">
                  <c:v>0.27112531385528404</c:v>
                </c:pt>
                <c:pt idx="2">
                  <c:v>0.12832700924357354</c:v>
                </c:pt>
                <c:pt idx="3">
                  <c:v>8.5925925925924851E-3</c:v>
                </c:pt>
                <c:pt idx="4">
                  <c:v>0.18591718084503395</c:v>
                </c:pt>
                <c:pt idx="5">
                  <c:v>0.20725709981835094</c:v>
                </c:pt>
                <c:pt idx="6">
                  <c:v>-3.7171092671656192E-3</c:v>
                </c:pt>
                <c:pt idx="7">
                  <c:v>7.277136669979023E-2</c:v>
                </c:pt>
                <c:pt idx="8">
                  <c:v>0.16839778593153909</c:v>
                </c:pt>
                <c:pt idx="9">
                  <c:v>0.16817329751474319</c:v>
                </c:pt>
                <c:pt idx="10">
                  <c:v>0.1470962354471923</c:v>
                </c:pt>
                <c:pt idx="11">
                  <c:v>0.23554840645385933</c:v>
                </c:pt>
                <c:pt idx="12">
                  <c:v>0.29824631851950856</c:v>
                </c:pt>
                <c:pt idx="13">
                  <c:v>0.16051105324714698</c:v>
                </c:pt>
                <c:pt idx="14">
                  <c:v>0.16883685727882636</c:v>
                </c:pt>
                <c:pt idx="15">
                  <c:v>8.9238069970816181E-2</c:v>
                </c:pt>
                <c:pt idx="16">
                  <c:v>6.8205760577527696E-2</c:v>
                </c:pt>
                <c:pt idx="17">
                  <c:v>0.9061956939286957</c:v>
                </c:pt>
              </c:numCache>
            </c:numRef>
          </c:val>
        </c:ser>
        <c:dLbls>
          <c:showLegendKey val="0"/>
          <c:showVal val="0"/>
          <c:showCatName val="0"/>
          <c:showSerName val="0"/>
          <c:showPercent val="0"/>
          <c:showBubbleSize val="0"/>
        </c:dLbls>
        <c:gapWidth val="120"/>
        <c:overlap val="-20"/>
        <c:axId val="177154624"/>
        <c:axId val="177155184"/>
      </c:barChart>
      <c:catAx>
        <c:axId val="177154624"/>
        <c:scaling>
          <c:orientation val="minMax"/>
        </c:scaling>
        <c:delete val="0"/>
        <c:axPos val="l"/>
        <c:majorGridlines>
          <c:spPr>
            <a:ln>
              <a:prstDash val="sysDot"/>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ysClr val="windowText" lastClr="000000"/>
                </a:solidFill>
                <a:latin typeface="Arial Cyr"/>
                <a:ea typeface="Arial Cyr"/>
                <a:cs typeface="Arial Cyr"/>
              </a:defRPr>
            </a:pPr>
            <a:endParaRPr lang="uk-UA"/>
          </a:p>
        </c:txPr>
        <c:crossAx val="177155184"/>
        <c:crosses val="autoZero"/>
        <c:auto val="1"/>
        <c:lblAlgn val="ctr"/>
        <c:lblOffset val="0"/>
        <c:tickLblSkip val="1"/>
        <c:tickMarkSkip val="1"/>
        <c:noMultiLvlLbl val="0"/>
      </c:catAx>
      <c:valAx>
        <c:axId val="177155184"/>
        <c:scaling>
          <c:orientation val="minMax"/>
          <c:max val="1"/>
          <c:min val="-0.30000000000000032"/>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Cyr"/>
                <a:ea typeface="Arial Cyr"/>
                <a:cs typeface="Arial Cyr"/>
              </a:defRPr>
            </a:pPr>
            <a:endParaRPr lang="uk-UA"/>
          </a:p>
        </c:txPr>
        <c:crossAx val="177154624"/>
        <c:crosses val="autoZero"/>
        <c:crossBetween val="between"/>
        <c:majorUnit val="0.1"/>
        <c:minorUnit val="2.0000000000000011E-2"/>
      </c:valAx>
      <c:spPr>
        <a:noFill/>
        <a:ln w="25400">
          <a:noFill/>
        </a:ln>
      </c:spPr>
    </c:plotArea>
    <c:legend>
      <c:legendPos val="r"/>
      <c:layout>
        <c:manualLayout>
          <c:xMode val="edge"/>
          <c:yMode val="edge"/>
          <c:x val="0.47701992120005604"/>
          <c:y val="0.94579412867509371"/>
          <c:w val="0.48450681278735452"/>
          <c:h val="4.0679326848849784E-2"/>
        </c:manualLayout>
      </c:layout>
      <c:overlay val="0"/>
      <c:spPr>
        <a:noFill/>
        <a:ln w="25400">
          <a:noFill/>
        </a:ln>
      </c:spPr>
      <c:txPr>
        <a:bodyPr/>
        <a:lstStyle/>
        <a:p>
          <a:pPr>
            <a:defRPr sz="1050" b="1" i="0" u="none" strike="noStrike" baseline="0">
              <a:solidFill>
                <a:srgbClr val="333333"/>
              </a:solidFill>
              <a:latin typeface="Arial Cyr"/>
              <a:ea typeface="Arial Cyr"/>
              <a:cs typeface="Arial Cyr"/>
            </a:defRPr>
          </a:pPr>
          <a:endParaRPr lang="uk-UA"/>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888E-2"/>
          <c:y val="4.1343773578240012E-2"/>
          <c:w val="0.90784557907845664"/>
          <c:h val="0.70026016498143873"/>
        </c:manualLayout>
      </c:layout>
      <c:barChart>
        <c:barDir val="col"/>
        <c:grouping val="percentStacked"/>
        <c:varyColors val="0"/>
        <c:ser>
          <c:idx val="0"/>
          <c:order val="0"/>
          <c:tx>
            <c:strRef>
              <c:f>'Assets and NAV'!$A$66</c:f>
              <c:strCache>
                <c:ptCount val="1"/>
                <c:pt idx="0">
                  <c:v>Open-ended</c:v>
                </c:pt>
              </c:strCache>
            </c:strRef>
          </c:tx>
          <c:spPr>
            <a:solidFill>
              <a:srgbClr val="CC99FF"/>
            </a:solidFill>
            <a:ln w="25400">
              <a:noFill/>
            </a:ln>
          </c:spPr>
          <c:invertIfNegative val="0"/>
          <c:dLbls>
            <c:dLbl>
              <c:idx val="0"/>
              <c:layout>
                <c:manualLayout>
                  <c:x val="-9.2526500832855366E-2"/>
                  <c:y val="-3.668814723333225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1805923148565047E-2"/>
                  <c:y val="-3.913538515206185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2802158975119647E-2"/>
                  <c:y val="-3.32750705464036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2893414786414539E-2"/>
                  <c:y val="-4.3202988131834812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18771470457E-2"/>
                  <c:y val="-4.604333728389909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NAV'!$B$65:$D$65</c:f>
              <c:strCache>
                <c:ptCount val="3"/>
                <c:pt idx="0">
                  <c:v>31.03.2016</c:v>
                </c:pt>
                <c:pt idx="1">
                  <c:v>31.12.2016</c:v>
                </c:pt>
                <c:pt idx="2">
                  <c:v>31.03.2017</c:v>
                </c:pt>
              </c:strCache>
            </c:strRef>
          </c:cat>
          <c:val>
            <c:numRef>
              <c:f>'Assets and NAV'!$B$66:$D$66</c:f>
              <c:numCache>
                <c:formatCode>0.00%</c:formatCode>
                <c:ptCount val="3"/>
                <c:pt idx="0">
                  <c:v>5.5932509158670074E-3</c:v>
                </c:pt>
                <c:pt idx="1">
                  <c:v>7.5267983943946327E-3</c:v>
                </c:pt>
                <c:pt idx="2">
                  <c:v>7.6900237917696323E-3</c:v>
                </c:pt>
              </c:numCache>
            </c:numRef>
          </c:val>
        </c:ser>
        <c:ser>
          <c:idx val="1"/>
          <c:order val="1"/>
          <c:tx>
            <c:strRef>
              <c:f>'Assets and NAV'!$A$67</c:f>
              <c:strCache>
                <c:ptCount val="1"/>
                <c:pt idx="0">
                  <c:v>Interval</c:v>
                </c:pt>
              </c:strCache>
            </c:strRef>
          </c:tx>
          <c:spPr>
            <a:solidFill>
              <a:srgbClr val="969696"/>
            </a:solidFill>
            <a:ln w="25400">
              <a:noFill/>
            </a:ln>
          </c:spPr>
          <c:invertIfNegative val="0"/>
          <c:dLbls>
            <c:dLbl>
              <c:idx val="0"/>
              <c:layout>
                <c:manualLayout>
                  <c:x val="9.2099697127544719E-2"/>
                  <c:y val="-5.351885026017394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0160085863658326E-2"/>
                  <c:y val="-5.5479988389848023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8692297511249171E-2"/>
                  <c:y val="-6.973155038715571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6620906508728761E-2"/>
                  <c:y val="-7.643455216071530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42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NAV'!$B$65:$D$65</c:f>
              <c:strCache>
                <c:ptCount val="3"/>
                <c:pt idx="0">
                  <c:v>31.03.2016</c:v>
                </c:pt>
                <c:pt idx="1">
                  <c:v>31.12.2016</c:v>
                </c:pt>
                <c:pt idx="2">
                  <c:v>31.03.2017</c:v>
                </c:pt>
              </c:strCache>
            </c:strRef>
          </c:cat>
          <c:val>
            <c:numRef>
              <c:f>'Assets and NAV'!$B$67:$D$67</c:f>
              <c:numCache>
                <c:formatCode>0.00%</c:formatCode>
                <c:ptCount val="3"/>
                <c:pt idx="0">
                  <c:v>7.1975442689082318E-3</c:v>
                </c:pt>
                <c:pt idx="1">
                  <c:v>8.4776945942067125E-3</c:v>
                </c:pt>
                <c:pt idx="2">
                  <c:v>8.365737966026696E-3</c:v>
                </c:pt>
              </c:numCache>
            </c:numRef>
          </c:val>
        </c:ser>
        <c:ser>
          <c:idx val="2"/>
          <c:order val="2"/>
          <c:tx>
            <c:strRef>
              <c:f>'Assets and NAV'!$A$68</c:f>
              <c:strCache>
                <c:ptCount val="1"/>
                <c:pt idx="0">
                  <c:v>Closed-end  (excl. 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'Assets and NAV'!$B$65:$D$65</c:f>
              <c:strCache>
                <c:ptCount val="3"/>
                <c:pt idx="0">
                  <c:v>31.03.2016</c:v>
                </c:pt>
                <c:pt idx="1">
                  <c:v>31.12.2016</c:v>
                </c:pt>
                <c:pt idx="2">
                  <c:v>31.03.2017</c:v>
                </c:pt>
              </c:strCache>
            </c:strRef>
          </c:cat>
          <c:val>
            <c:numRef>
              <c:f>'Assets and NAV'!$B$68:$D$68</c:f>
              <c:numCache>
                <c:formatCode>0.00%</c:formatCode>
                <c:ptCount val="3"/>
                <c:pt idx="0">
                  <c:v>0.98720920481522467</c:v>
                </c:pt>
                <c:pt idx="1">
                  <c:v>0.9839955070113986</c:v>
                </c:pt>
                <c:pt idx="2">
                  <c:v>0.98394423824220378</c:v>
                </c:pt>
              </c:numCache>
            </c:numRef>
          </c:val>
        </c:ser>
        <c:dLbls>
          <c:showLegendKey val="0"/>
          <c:showVal val="0"/>
          <c:showCatName val="0"/>
          <c:showSerName val="0"/>
          <c:showPercent val="0"/>
          <c:showBubbleSize val="0"/>
        </c:dLbls>
        <c:gapWidth val="150"/>
        <c:overlap val="100"/>
        <c:axId val="295535504"/>
        <c:axId val="295536064"/>
      </c:barChart>
      <c:catAx>
        <c:axId val="295535504"/>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95536064"/>
        <c:crosses val="autoZero"/>
        <c:auto val="1"/>
        <c:lblAlgn val="ctr"/>
        <c:lblOffset val="100"/>
        <c:tickLblSkip val="1"/>
        <c:tickMarkSkip val="1"/>
        <c:noMultiLvlLbl val="0"/>
      </c:catAx>
      <c:valAx>
        <c:axId val="2955360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95535504"/>
        <c:crosses val="autoZero"/>
        <c:crossBetween val="between"/>
        <c:minorUnit val="2.0000000000000011E-2"/>
      </c:valAx>
      <c:spPr>
        <a:solidFill>
          <a:srgbClr val="FFFFFF"/>
        </a:solidFill>
        <a:ln w="25400">
          <a:noFill/>
        </a:ln>
      </c:spPr>
    </c:plotArea>
    <c:legend>
      <c:legendPos val="b"/>
      <c:layout>
        <c:manualLayout>
          <c:xMode val="edge"/>
          <c:yMode val="edge"/>
          <c:x val="0.17812746316927133"/>
          <c:y val="0.85290684084336787"/>
          <c:w val="0.69205352813870391"/>
          <c:h val="0.10874590103717971"/>
        </c:manualLayout>
      </c:layout>
      <c:overlay val="0"/>
      <c:spPr>
        <a:solidFill>
          <a:srgbClr val="FFFFFF"/>
        </a:solidFill>
        <a:ln w="25400">
          <a:noFill/>
        </a:ln>
      </c:spPr>
      <c:txPr>
        <a:bodyPr/>
        <a:lstStyle/>
        <a:p>
          <a:pPr>
            <a:defRPr sz="11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888E-2"/>
          <c:y val="4.1343773578240012E-2"/>
          <c:w val="0.90784557907845664"/>
          <c:h val="0.70026016498143873"/>
        </c:manualLayout>
      </c:layout>
      <c:barChart>
        <c:barDir val="col"/>
        <c:grouping val="percentStacked"/>
        <c:varyColors val="0"/>
        <c:ser>
          <c:idx val="0"/>
          <c:order val="0"/>
          <c:tx>
            <c:strRef>
              <c:f>'Assets and NAV'!$A$20</c:f>
              <c:strCache>
                <c:ptCount val="1"/>
                <c:pt idx="0">
                  <c:v>Open-ended</c:v>
                </c:pt>
              </c:strCache>
            </c:strRef>
          </c:tx>
          <c:spPr>
            <a:solidFill>
              <a:srgbClr val="CC99FF"/>
            </a:solidFill>
            <a:ln w="25400">
              <a:noFill/>
            </a:ln>
          </c:spPr>
          <c:invertIfNegative val="0"/>
          <c:dLbls>
            <c:dLbl>
              <c:idx val="0"/>
              <c:layout>
                <c:manualLayout>
                  <c:x val="-9.0691494994586744E-2"/>
                  <c:y val="-2.93893054289420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0067588585141065E-2"/>
                  <c:y val="-3.528547542236492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1063669840466238E-2"/>
                  <c:y val="-3.387753956350799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2893414786414539E-2"/>
                  <c:y val="-4.3202988131834812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18771470457E-2"/>
                  <c:y val="-4.604333728389909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NAV'!$B$19:$D$19</c:f>
              <c:strCache>
                <c:ptCount val="3"/>
                <c:pt idx="0">
                  <c:v>31.03.2016</c:v>
                </c:pt>
                <c:pt idx="1">
                  <c:v>31.12.2016</c:v>
                </c:pt>
                <c:pt idx="2">
                  <c:v>31.03.2017</c:v>
                </c:pt>
              </c:strCache>
            </c:strRef>
          </c:cat>
          <c:val>
            <c:numRef>
              <c:f>'Assets and NAV'!$B$20:$D$20</c:f>
              <c:numCache>
                <c:formatCode>0.00%</c:formatCode>
                <c:ptCount val="3"/>
                <c:pt idx="0">
                  <c:v>5.3836597346466697E-3</c:v>
                </c:pt>
                <c:pt idx="1">
                  <c:v>7.2204484096479969E-3</c:v>
                </c:pt>
                <c:pt idx="2">
                  <c:v>7.4290478571856248E-3</c:v>
                </c:pt>
              </c:numCache>
            </c:numRef>
          </c:val>
        </c:ser>
        <c:ser>
          <c:idx val="1"/>
          <c:order val="1"/>
          <c:tx>
            <c:strRef>
              <c:f>'Assets and NAV'!$A$21</c:f>
              <c:strCache>
                <c:ptCount val="1"/>
                <c:pt idx="0">
                  <c:v>Interval</c:v>
                </c:pt>
              </c:strCache>
            </c:strRef>
          </c:tx>
          <c:spPr>
            <a:solidFill>
              <a:srgbClr val="969696"/>
            </a:solidFill>
            <a:ln w="25400">
              <a:noFill/>
            </a:ln>
          </c:spPr>
          <c:invertIfNegative val="0"/>
          <c:dLbls>
            <c:dLbl>
              <c:idx val="0"/>
              <c:layout>
                <c:manualLayout>
                  <c:x val="9.0554465243309915E-2"/>
                  <c:y val="-6.28253897979195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3669021349848003E-2"/>
                  <c:y val="-5.6483617993254583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9057217448863163E-2"/>
                  <c:y val="-5.818117908089280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6620906508728761E-2"/>
                  <c:y val="-7.643455216071530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42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NAV'!$B$19:$D$19</c:f>
              <c:strCache>
                <c:ptCount val="3"/>
                <c:pt idx="0">
                  <c:v>31.03.2016</c:v>
                </c:pt>
                <c:pt idx="1">
                  <c:v>31.12.2016</c:v>
                </c:pt>
                <c:pt idx="2">
                  <c:v>31.03.2017</c:v>
                </c:pt>
              </c:strCache>
            </c:strRef>
          </c:cat>
          <c:val>
            <c:numRef>
              <c:f>'Assets and NAV'!$B$21:$D$21</c:f>
              <c:numCache>
                <c:formatCode>0.00%</c:formatCode>
                <c:ptCount val="3"/>
                <c:pt idx="0">
                  <c:v>7.0046368292010115E-3</c:v>
                </c:pt>
                <c:pt idx="1">
                  <c:v>8.4557262659173092E-3</c:v>
                </c:pt>
                <c:pt idx="2">
                  <c:v>8.3952302730207866E-3</c:v>
                </c:pt>
              </c:numCache>
            </c:numRef>
          </c:val>
        </c:ser>
        <c:ser>
          <c:idx val="2"/>
          <c:order val="2"/>
          <c:tx>
            <c:strRef>
              <c:f>'Assets and NAV'!$A$22</c:f>
              <c:strCache>
                <c:ptCount val="1"/>
                <c:pt idx="0">
                  <c:v>Closed-end  (excl. venture), incl.</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'Assets and NAV'!$B$19:$D$19</c:f>
              <c:strCache>
                <c:ptCount val="3"/>
                <c:pt idx="0">
                  <c:v>31.03.2016</c:v>
                </c:pt>
                <c:pt idx="1">
                  <c:v>31.12.2016</c:v>
                </c:pt>
                <c:pt idx="2">
                  <c:v>31.03.2017</c:v>
                </c:pt>
              </c:strCache>
            </c:strRef>
          </c:cat>
          <c:val>
            <c:numRef>
              <c:f>'Assets and NAV'!$B$22:$D$22</c:f>
              <c:numCache>
                <c:formatCode>0.00%</c:formatCode>
                <c:ptCount val="3"/>
                <c:pt idx="0">
                  <c:v>0.98761170343615223</c:v>
                </c:pt>
                <c:pt idx="1">
                  <c:v>0.98432382532443474</c:v>
                </c:pt>
                <c:pt idx="2">
                  <c:v>0.98417572186979363</c:v>
                </c:pt>
              </c:numCache>
            </c:numRef>
          </c:val>
        </c:ser>
        <c:dLbls>
          <c:showLegendKey val="0"/>
          <c:showVal val="0"/>
          <c:showCatName val="0"/>
          <c:showSerName val="0"/>
          <c:showPercent val="0"/>
          <c:showBubbleSize val="0"/>
        </c:dLbls>
        <c:gapWidth val="150"/>
        <c:overlap val="100"/>
        <c:axId val="295741040"/>
        <c:axId val="295741600"/>
      </c:barChart>
      <c:catAx>
        <c:axId val="29574104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95741600"/>
        <c:crosses val="autoZero"/>
        <c:auto val="1"/>
        <c:lblAlgn val="ctr"/>
        <c:lblOffset val="100"/>
        <c:tickLblSkip val="1"/>
        <c:tickMarkSkip val="1"/>
        <c:noMultiLvlLbl val="0"/>
      </c:catAx>
      <c:valAx>
        <c:axId val="2957416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95741040"/>
        <c:crosses val="autoZero"/>
        <c:crossBetween val="between"/>
        <c:minorUnit val="2.0000000000000011E-2"/>
      </c:valAx>
      <c:spPr>
        <a:solidFill>
          <a:srgbClr val="FFFFFF"/>
        </a:solidFill>
        <a:ln w="25400">
          <a:noFill/>
        </a:ln>
      </c:spPr>
    </c:plotArea>
    <c:legend>
      <c:legendPos val="b"/>
      <c:layout>
        <c:manualLayout>
          <c:xMode val="edge"/>
          <c:yMode val="edge"/>
          <c:x val="0.17812743587187954"/>
          <c:y val="0.85290684003482664"/>
          <c:w val="0.69205340325643361"/>
          <c:h val="0.10874594065572321"/>
        </c:manualLayout>
      </c:layout>
      <c:overlay val="0"/>
      <c:spPr>
        <a:solidFill>
          <a:srgbClr val="FFFFFF"/>
        </a:solidFill>
        <a:ln w="25400">
          <a:noFill/>
        </a:ln>
      </c:spPr>
      <c:txPr>
        <a:bodyPr/>
        <a:lstStyle/>
        <a:p>
          <a:pPr>
            <a:defRPr sz="11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3475223969497899"/>
          <c:w val="0.87644023869040566"/>
          <c:h val="0.73049898360962295"/>
        </c:manualLayout>
      </c:layout>
      <c:barChart>
        <c:barDir val="col"/>
        <c:grouping val="clustered"/>
        <c:varyColors val="0"/>
        <c:ser>
          <c:idx val="1"/>
          <c:order val="0"/>
          <c:tx>
            <c:strRef>
              <c:f>'Capital Flow in Open-Ended CII'!$B$2</c:f>
              <c:strCache>
                <c:ptCount val="1"/>
                <c:pt idx="0">
                  <c:v>Net inflow/outflow for the period, UAH, thsd. (left-hand scale)</c:v>
                </c:pt>
              </c:strCache>
            </c:strRef>
          </c:tx>
          <c:spPr>
            <a:solidFill>
              <a:srgbClr val="33CCCC"/>
            </a:solidFill>
            <a:ln w="25400">
              <a:noFill/>
            </a:ln>
          </c:spPr>
          <c:invertIfNegative val="0"/>
          <c:cat>
            <c:strRef>
              <c:f>'Capital Flow in Open-Ended CII'!$A$3:$A$15</c:f>
              <c:strCache>
                <c:ptCount val="13"/>
                <c:pt idx="0">
                  <c:v>March   '16</c:v>
                </c:pt>
                <c:pt idx="1">
                  <c:v>April '16</c:v>
                </c:pt>
                <c:pt idx="2">
                  <c:v>May  '16</c:v>
                </c:pt>
                <c:pt idx="3">
                  <c:v>June '16</c:v>
                </c:pt>
                <c:pt idx="4">
                  <c:v>July   '16</c:v>
                </c:pt>
                <c:pt idx="5">
                  <c:v>August  '16</c:v>
                </c:pt>
                <c:pt idx="6">
                  <c:v>September  '16</c:v>
                </c:pt>
                <c:pt idx="7">
                  <c:v>October '16</c:v>
                </c:pt>
                <c:pt idx="8">
                  <c:v>November '16</c:v>
                </c:pt>
                <c:pt idx="9">
                  <c:v>December '16</c:v>
                </c:pt>
                <c:pt idx="10">
                  <c:v>January  '17</c:v>
                </c:pt>
                <c:pt idx="11">
                  <c:v>February   '17</c:v>
                </c:pt>
                <c:pt idx="12">
                  <c:v>March   '17</c:v>
                </c:pt>
              </c:strCache>
            </c:strRef>
          </c:cat>
          <c:val>
            <c:numRef>
              <c:f>'Capital Flow in Open-Ended CII'!$B$3:$B$15</c:f>
              <c:numCache>
                <c:formatCode>#,##0</c:formatCode>
                <c:ptCount val="13"/>
                <c:pt idx="0">
                  <c:v>-589.85720480087343</c:v>
                </c:pt>
                <c:pt idx="1">
                  <c:v>-562.81882641224024</c:v>
                </c:pt>
                <c:pt idx="2">
                  <c:v>-99.109504320929531</c:v>
                </c:pt>
                <c:pt idx="3">
                  <c:v>-118.43</c:v>
                </c:pt>
                <c:pt idx="4">
                  <c:v>518.72252880659721</c:v>
                </c:pt>
                <c:pt idx="5">
                  <c:v>634.20826215995828</c:v>
                </c:pt>
                <c:pt idx="6">
                  <c:v>-177.36410713108774</c:v>
                </c:pt>
                <c:pt idx="7">
                  <c:v>167.03316855708582</c:v>
                </c:pt>
                <c:pt idx="8">
                  <c:v>-514.84731989521515</c:v>
                </c:pt>
                <c:pt idx="9">
                  <c:v>-617.65089120987057</c:v>
                </c:pt>
                <c:pt idx="10">
                  <c:v>-295.87270367723511</c:v>
                </c:pt>
                <c:pt idx="11">
                  <c:v>-551.20216965396503</c:v>
                </c:pt>
                <c:pt idx="12">
                  <c:v>-576.73303783957124</c:v>
                </c:pt>
              </c:numCache>
            </c:numRef>
          </c:val>
        </c:ser>
        <c:dLbls>
          <c:showLegendKey val="0"/>
          <c:showVal val="0"/>
          <c:showCatName val="0"/>
          <c:showSerName val="0"/>
          <c:showPercent val="0"/>
          <c:showBubbleSize val="0"/>
        </c:dLbls>
        <c:gapWidth val="150"/>
        <c:axId val="295744960"/>
        <c:axId val="295745520"/>
      </c:barChart>
      <c:lineChart>
        <c:grouping val="standard"/>
        <c:varyColors val="0"/>
        <c:ser>
          <c:idx val="0"/>
          <c:order val="1"/>
          <c:tx>
            <c:strRef>
              <c:f>'Capital Flow in Open-Ended CII'!$C$2</c:f>
              <c:strCache>
                <c:ptCount val="1"/>
                <c:pt idx="0">
                  <c:v>Number of funds on which data for the period are available*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'Capital Flow in Open-Ended CII'!$A$3:$A$15</c:f>
              <c:strCache>
                <c:ptCount val="13"/>
                <c:pt idx="0">
                  <c:v>March   '16</c:v>
                </c:pt>
                <c:pt idx="1">
                  <c:v>April '16</c:v>
                </c:pt>
                <c:pt idx="2">
                  <c:v>May  '16</c:v>
                </c:pt>
                <c:pt idx="3">
                  <c:v>June '16</c:v>
                </c:pt>
                <c:pt idx="4">
                  <c:v>July   '16</c:v>
                </c:pt>
                <c:pt idx="5">
                  <c:v>August  '16</c:v>
                </c:pt>
                <c:pt idx="6">
                  <c:v>September  '16</c:v>
                </c:pt>
                <c:pt idx="7">
                  <c:v>October '16</c:v>
                </c:pt>
                <c:pt idx="8">
                  <c:v>November '16</c:v>
                </c:pt>
                <c:pt idx="9">
                  <c:v>December '16</c:v>
                </c:pt>
                <c:pt idx="10">
                  <c:v>January  '17</c:v>
                </c:pt>
                <c:pt idx="11">
                  <c:v>February   '17</c:v>
                </c:pt>
                <c:pt idx="12">
                  <c:v>March   '17</c:v>
                </c:pt>
              </c:strCache>
            </c:strRef>
          </c:cat>
          <c:val>
            <c:numRef>
              <c:f>'Capital Flow in Open-Ended CII'!$C$3:$C$15</c:f>
              <c:numCache>
                <c:formatCode>General</c:formatCode>
                <c:ptCount val="13"/>
                <c:pt idx="0">
                  <c:v>19</c:v>
                </c:pt>
                <c:pt idx="1">
                  <c:v>19</c:v>
                </c:pt>
                <c:pt idx="2">
                  <c:v>16</c:v>
                </c:pt>
                <c:pt idx="3">
                  <c:v>16</c:v>
                </c:pt>
                <c:pt idx="4">
                  <c:v>18</c:v>
                </c:pt>
                <c:pt idx="5">
                  <c:v>18</c:v>
                </c:pt>
                <c:pt idx="6">
                  <c:v>18</c:v>
                </c:pt>
                <c:pt idx="7">
                  <c:v>19</c:v>
                </c:pt>
                <c:pt idx="8">
                  <c:v>18</c:v>
                </c:pt>
                <c:pt idx="9">
                  <c:v>17</c:v>
                </c:pt>
                <c:pt idx="10">
                  <c:v>17</c:v>
                </c:pt>
                <c:pt idx="11">
                  <c:v>18</c:v>
                </c:pt>
                <c:pt idx="12">
                  <c:v>17</c:v>
                </c:pt>
              </c:numCache>
            </c:numRef>
          </c:val>
          <c:smooth val="0"/>
        </c:ser>
        <c:dLbls>
          <c:showLegendKey val="0"/>
          <c:showVal val="0"/>
          <c:showCatName val="0"/>
          <c:showSerName val="0"/>
          <c:showPercent val="0"/>
          <c:showBubbleSize val="0"/>
        </c:dLbls>
        <c:marker val="1"/>
        <c:smooth val="0"/>
        <c:axId val="295746080"/>
        <c:axId val="295746640"/>
      </c:lineChart>
      <c:catAx>
        <c:axId val="2957449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295745520"/>
        <c:crosses val="autoZero"/>
        <c:auto val="0"/>
        <c:lblAlgn val="ctr"/>
        <c:lblOffset val="0"/>
        <c:tickLblSkip val="1"/>
        <c:tickMarkSkip val="1"/>
        <c:noMultiLvlLbl val="0"/>
      </c:catAx>
      <c:valAx>
        <c:axId val="295745520"/>
        <c:scaling>
          <c:orientation val="minMax"/>
        </c:scaling>
        <c:delete val="0"/>
        <c:axPos val="l"/>
        <c:title>
          <c:tx>
            <c:rich>
              <a:bodyPr rot="0" vert="horz"/>
              <a:lstStyle/>
              <a:p>
                <a:pPr algn="ctr">
                  <a:defRPr sz="1000" b="1" i="0" u="none" strike="noStrike" baseline="0">
                    <a:solidFill>
                      <a:srgbClr val="000000"/>
                    </a:solidFill>
                    <a:latin typeface="Arial"/>
                    <a:ea typeface="Arial"/>
                    <a:cs typeface="Arial"/>
                  </a:defRPr>
                </a:pPr>
                <a:r>
                  <a:rPr lang="en-US"/>
                  <a:t>UAH thsd.</a:t>
                </a:r>
              </a:p>
            </c:rich>
          </c:tx>
          <c:layout>
            <c:manualLayout>
              <c:xMode val="edge"/>
              <c:yMode val="edge"/>
              <c:x val="1.3612590705573569E-2"/>
              <c:y val="1.71234605289723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95744960"/>
        <c:crosses val="autoZero"/>
        <c:crossBetween val="between"/>
        <c:majorUnit val="250"/>
      </c:valAx>
      <c:catAx>
        <c:axId val="295746080"/>
        <c:scaling>
          <c:orientation val="minMax"/>
        </c:scaling>
        <c:delete val="1"/>
        <c:axPos val="b"/>
        <c:numFmt formatCode="General" sourceLinked="1"/>
        <c:majorTickMark val="out"/>
        <c:minorTickMark val="none"/>
        <c:tickLblPos val="none"/>
        <c:crossAx val="295746640"/>
        <c:crosses val="autoZero"/>
        <c:auto val="0"/>
        <c:lblAlgn val="ctr"/>
        <c:lblOffset val="100"/>
        <c:noMultiLvlLbl val="0"/>
      </c:catAx>
      <c:valAx>
        <c:axId val="295746640"/>
        <c:scaling>
          <c:orientation val="minMax"/>
          <c:max val="20"/>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95746080"/>
        <c:crosses val="max"/>
        <c:crossBetween val="between"/>
        <c:majorUnit val="1"/>
        <c:minorUnit val="1"/>
      </c:valAx>
      <c:spPr>
        <a:solidFill>
          <a:srgbClr val="FFFFFF"/>
        </a:solidFill>
        <a:ln w="25400">
          <a:noFill/>
        </a:ln>
      </c:spPr>
    </c:plotArea>
    <c:legend>
      <c:legendPos val="r"/>
      <c:layout>
        <c:manualLayout>
          <c:xMode val="edge"/>
          <c:yMode val="edge"/>
          <c:x val="6.1277190228672396E-2"/>
          <c:y val="0.90662405180121708"/>
          <c:w val="0.90876638275607657"/>
          <c:h val="5.7694110351590763E-2"/>
        </c:manualLayout>
      </c:layout>
      <c:overlay val="0"/>
      <c:spPr>
        <a:solidFill>
          <a:srgbClr val="FFFFFF"/>
        </a:solidFill>
        <a:ln w="25400">
          <a:noFill/>
        </a:ln>
      </c:spPr>
      <c:txPr>
        <a:bodyPr/>
        <a:lstStyle/>
        <a:p>
          <a:pPr>
            <a:defRPr sz="965"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21614579598348E-3"/>
          <c:y val="0.20627806294457687"/>
          <c:w val="0.97084881124832312"/>
          <c:h val="0.75260608164744702"/>
        </c:manualLayout>
      </c:layout>
      <c:barChart>
        <c:barDir val="col"/>
        <c:grouping val="clustered"/>
        <c:varyColors val="0"/>
        <c:ser>
          <c:idx val="1"/>
          <c:order val="0"/>
          <c:tx>
            <c:strRef>
              <c:f>'Capital Flow in Open-Ended CII'!$A$18:$C$18</c:f>
              <c:strCache>
                <c:ptCount val="1"/>
                <c:pt idx="0">
                  <c:v>Net Inflow /Outflow in Open-Ended CII in Q1 2016-2017, UAH, thsd</c:v>
                </c:pt>
              </c:strCache>
            </c:strRef>
          </c:tx>
          <c:spPr>
            <a:solidFill>
              <a:srgbClr val="008080"/>
            </a:solidFill>
            <a:ln w="25400">
              <a:noFill/>
            </a:ln>
          </c:spPr>
          <c:invertIfNegative val="0"/>
          <c:dLbls>
            <c:dLbl>
              <c:idx val="2"/>
              <c:layout>
                <c:manualLayout>
                  <c:x val="-1.5179113539769281E-3"/>
                  <c:y val="1.0206533628117324E-2"/>
                </c:manualLayout>
              </c:layout>
              <c:numFmt formatCode="#,##0" sourceLinked="0"/>
              <c:spPr>
                <a:noFill/>
                <a:ln w="25400">
                  <a:noFill/>
                </a:ln>
              </c:spPr>
              <c:txPr>
                <a:bodyPr/>
                <a:lstStyle/>
                <a:p>
                  <a:pPr>
                    <a:defRPr sz="10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numFmt formatCode="#,##0" sourceLinked="0"/>
              <c:spPr>
                <a:noFill/>
                <a:ln w="25400">
                  <a:noFill/>
                </a:ln>
              </c:spPr>
              <c:txPr>
                <a:bodyPr/>
                <a:lstStyle/>
                <a:p>
                  <a:pPr>
                    <a:defRPr sz="10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'Capital Flow in Open-Ended CII'!$A$19:$A$23</c:f>
              <c:strCache>
                <c:ptCount val="5"/>
                <c:pt idx="0">
                  <c:v>Q1 2016</c:v>
                </c:pt>
                <c:pt idx="1">
                  <c:v>Q2 2016</c:v>
                </c:pt>
                <c:pt idx="2">
                  <c:v>Q3 2016</c:v>
                </c:pt>
                <c:pt idx="3">
                  <c:v>Q4 2016</c:v>
                </c:pt>
                <c:pt idx="4">
                  <c:v>Q1 2017</c:v>
                </c:pt>
              </c:strCache>
            </c:strRef>
          </c:cat>
          <c:val>
            <c:numRef>
              <c:f>'Capital Flow in Open-Ended CII'!$B$19:$B$23</c:f>
              <c:numCache>
                <c:formatCode>#,##0</c:formatCode>
                <c:ptCount val="5"/>
                <c:pt idx="0">
                  <c:v>-926.32154273908213</c:v>
                </c:pt>
                <c:pt idx="1">
                  <c:v>-780.35833073316985</c:v>
                </c:pt>
                <c:pt idx="2">
                  <c:v>975.56668383546764</c:v>
                </c:pt>
                <c:pt idx="3">
                  <c:v>-965.46504254799993</c:v>
                </c:pt>
                <c:pt idx="4">
                  <c:v>-1423.8079111707714</c:v>
                </c:pt>
              </c:numCache>
            </c:numRef>
          </c:val>
        </c:ser>
        <c:dLbls>
          <c:showLegendKey val="0"/>
          <c:showVal val="0"/>
          <c:showCatName val="0"/>
          <c:showSerName val="0"/>
          <c:showPercent val="0"/>
          <c:showBubbleSize val="0"/>
        </c:dLbls>
        <c:gapWidth val="130"/>
        <c:axId val="296131200"/>
        <c:axId val="296131760"/>
      </c:barChart>
      <c:catAx>
        <c:axId val="29613120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000" b="1" i="1" u="none" strike="noStrike" baseline="0">
                <a:solidFill>
                  <a:srgbClr val="000000"/>
                </a:solidFill>
                <a:latin typeface="Arial"/>
                <a:ea typeface="Arial"/>
                <a:cs typeface="Arial"/>
              </a:defRPr>
            </a:pPr>
            <a:endParaRPr lang="uk-UA"/>
          </a:p>
        </c:txPr>
        <c:crossAx val="296131760"/>
        <c:crossesAt val="0"/>
        <c:auto val="0"/>
        <c:lblAlgn val="ctr"/>
        <c:lblOffset val="0"/>
        <c:tickLblSkip val="1"/>
        <c:tickMarkSkip val="1"/>
        <c:noMultiLvlLbl val="0"/>
      </c:catAx>
      <c:valAx>
        <c:axId val="296131760"/>
        <c:scaling>
          <c:orientation val="minMax"/>
        </c:scaling>
        <c:delete val="1"/>
        <c:axPos val="l"/>
        <c:title>
          <c:tx>
            <c:rich>
              <a:bodyPr rot="0" vert="horz"/>
              <a:lstStyle/>
              <a:p>
                <a:pPr algn="ctr">
                  <a:defRPr sz="1000" b="1" i="0" u="none" strike="noStrike" baseline="0">
                    <a:solidFill>
                      <a:srgbClr val="000000"/>
                    </a:solidFill>
                    <a:latin typeface="Arial"/>
                    <a:ea typeface="Arial"/>
                    <a:cs typeface="Arial"/>
                  </a:defRPr>
                </a:pPr>
                <a:r>
                  <a:rPr lang="en-US" sz="1000" b="1" i="0" u="none" strike="noStrike" baseline="0"/>
                  <a:t>UAH thsd</a:t>
                </a:r>
                <a:r>
                  <a:rPr lang="uk-UA"/>
                  <a:t>.</a:t>
                </a:r>
              </a:p>
            </c:rich>
          </c:tx>
          <c:layout>
            <c:manualLayout>
              <c:xMode val="edge"/>
              <c:yMode val="edge"/>
              <c:x val="9.3348932385121514E-3"/>
              <c:y val="1.9230738359539954E-2"/>
            </c:manualLayout>
          </c:layout>
          <c:overlay val="0"/>
          <c:spPr>
            <a:noFill/>
            <a:ln w="25400">
              <a:noFill/>
            </a:ln>
          </c:spPr>
        </c:title>
        <c:numFmt formatCode="#,##0" sourceLinked="1"/>
        <c:majorTickMark val="out"/>
        <c:minorTickMark val="none"/>
        <c:tickLblPos val="none"/>
        <c:crossAx val="29613120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96540974214789E-3"/>
          <c:y val="3.344306267334142E-2"/>
          <c:w val="0.96896633297946944"/>
          <c:h val="0.65600170833778371"/>
        </c:manualLayout>
      </c:layout>
      <c:barChart>
        <c:barDir val="col"/>
        <c:grouping val="percentStacked"/>
        <c:varyColors val="0"/>
        <c:ser>
          <c:idx val="0"/>
          <c:order val="0"/>
          <c:tx>
            <c:strRef>
              <c:f>Investors!$B$14:$B$15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(Investors!$B$16:$B$20,Investors!$B$22)</c:f>
              <c:numCache>
                <c:formatCode>0.00%</c:formatCode>
                <c:ptCount val="6"/>
                <c:pt idx="0">
                  <c:v>0.10173483799501315</c:v>
                </c:pt>
                <c:pt idx="1">
                  <c:v>0.14873610149312436</c:v>
                </c:pt>
                <c:pt idx="2">
                  <c:v>0.32051851608256499</c:v>
                </c:pt>
                <c:pt idx="3">
                  <c:v>0.3932202431212406</c:v>
                </c:pt>
                <c:pt idx="4">
                  <c:v>0.28129484079905182</c:v>
                </c:pt>
                <c:pt idx="5">
                  <c:v>0.70697514575580589</c:v>
                </c:pt>
              </c:numCache>
            </c:numRef>
          </c:val>
        </c:ser>
        <c:ser>
          <c:idx val="1"/>
          <c:order val="1"/>
          <c:tx>
            <c:strRef>
              <c:f>Investors!$C$14:$C$15</c:f>
              <c:strCache>
                <c:ptCount val="2"/>
                <c:pt idx="0">
                  <c:v>Legal Entities</c:v>
                </c:pt>
                <c:pt idx="1">
                  <c:v>non-residents</c:v>
                </c:pt>
              </c:strCache>
            </c:strRef>
          </c:tx>
          <c:spPr>
            <a:solidFill>
              <a:srgbClr val="FF99CC"/>
            </a:solidFill>
            <a:ln w="25400">
              <a:noFill/>
            </a:ln>
          </c:spPr>
          <c:invertIfNegative val="0"/>
          <c:dLbls>
            <c:dLbl>
              <c:idx val="1"/>
              <c:layout>
                <c:manualLayout>
                  <c:x val="-7.3561658615786604E-2"/>
                  <c:y val="-1.63445623328475E-2"/>
                </c:manualLayout>
              </c:layout>
              <c:numFmt formatCode="0.0%" sourceLinked="0"/>
              <c:spPr>
                <a:noFill/>
                <a:ln w="25400">
                  <a:noFill/>
                </a:ln>
              </c:spPr>
              <c:txPr>
                <a:bodyPr/>
                <a:lstStyle/>
                <a:p>
                  <a:pPr>
                    <a:defRPr sz="1000" b="1" i="0" u="none" strike="noStrike" baseline="0">
                      <a:solidFill>
                        <a:srgbClr val="660066"/>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1001593936826096E-2"/>
                  <c:y val="0"/>
                </c:manualLayout>
              </c:layout>
              <c:numFmt formatCode="0.0%" sourceLinked="0"/>
              <c:spPr>
                <a:noFill/>
                <a:ln w="25400">
                  <a:noFill/>
                </a:ln>
              </c:spPr>
              <c:txPr>
                <a:bodyPr/>
                <a:lstStyle/>
                <a:p>
                  <a:pPr>
                    <a:defRPr sz="1000" b="1" i="0" u="none" strike="noStrike" baseline="0">
                      <a:solidFill>
                        <a:srgbClr val="660066"/>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660066"/>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(Investors!$C$16:$C$20,Investors!$C$22)</c:f>
              <c:numCache>
                <c:formatCode>0.00%</c:formatCode>
                <c:ptCount val="6"/>
                <c:pt idx="0">
                  <c:v>0.16237573131587452</c:v>
                </c:pt>
                <c:pt idx="1">
                  <c:v>2.3868490133948435E-2</c:v>
                </c:pt>
                <c:pt idx="2">
                  <c:v>0.18144588928503286</c:v>
                </c:pt>
                <c:pt idx="3">
                  <c:v>0.49843246618038489</c:v>
                </c:pt>
                <c:pt idx="4">
                  <c:v>1.0426863082788713E-2</c:v>
                </c:pt>
                <c:pt idx="5">
                  <c:v>0.20818108493817244</c:v>
                </c:pt>
              </c:numCache>
            </c:numRef>
          </c:val>
        </c:ser>
        <c:ser>
          <c:idx val="2"/>
          <c:order val="2"/>
          <c:tx>
            <c:strRef>
              <c:f>Investors!$D$14:$D$15</c:f>
              <c:strCache>
                <c:ptCount val="2"/>
                <c:pt idx="0">
                  <c:v>Natural Persons</c:v>
                </c:pt>
                <c:pt idx="1">
                  <c:v>residents</c:v>
                </c:pt>
              </c:strCache>
            </c:strRef>
          </c:tx>
          <c:spPr>
            <a:solidFill>
              <a:srgbClr val="99CCFF"/>
            </a:solidFill>
            <a:ln w="25400">
              <a:noFill/>
            </a:ln>
          </c:spPr>
          <c:invertIfNegative val="0"/>
          <c:dLbls>
            <c:dLbl>
              <c:idx val="3"/>
              <c:layout>
                <c:manualLayout>
                  <c:x val="-7.016081836634161E-2"/>
                  <c:y val="-3.7309963908229394E-3"/>
                </c:manualLayout>
              </c:layout>
              <c:numFmt formatCode="0.0%" sourceLinked="0"/>
              <c:spPr>
                <a:noFill/>
                <a:ln w="25400">
                  <a:noFill/>
                </a:ln>
              </c:spPr>
              <c:txPr>
                <a:bodyPr/>
                <a:lstStyle/>
                <a:p>
                  <a:pPr>
                    <a:defRPr sz="1000" b="1" i="0" u="none" strike="noStrike" baseline="0">
                      <a:solidFill>
                        <a:srgbClr val="333399"/>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333399"/>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(Investors!$D$16:$D$20,Investors!$D$22)</c:f>
              <c:numCache>
                <c:formatCode>0.00%</c:formatCode>
                <c:ptCount val="6"/>
                <c:pt idx="0">
                  <c:v>0.73333019354022932</c:v>
                </c:pt>
                <c:pt idx="1">
                  <c:v>0.82700142462214443</c:v>
                </c:pt>
                <c:pt idx="2">
                  <c:v>0.49187438862014554</c:v>
                </c:pt>
                <c:pt idx="3">
                  <c:v>9.1807015626285543E-2</c:v>
                </c:pt>
                <c:pt idx="4">
                  <c:v>0.70771675398089517</c:v>
                </c:pt>
                <c:pt idx="5">
                  <c:v>8.3952428015440686E-2</c:v>
                </c:pt>
              </c:numCache>
            </c:numRef>
          </c:val>
        </c:ser>
        <c:ser>
          <c:idx val="3"/>
          <c:order val="3"/>
          <c:tx>
            <c:strRef>
              <c:f>Investors!$E$14:$E$15</c:f>
              <c:strCache>
                <c:ptCount val="2"/>
                <c:pt idx="0">
                  <c:v>Natural Persons</c:v>
                </c:pt>
                <c:pt idx="1">
                  <c:v>non-residents</c:v>
                </c:pt>
              </c:strCache>
            </c:strRef>
          </c:tx>
          <c:spPr>
            <a:solidFill>
              <a:srgbClr val="CC99FF"/>
            </a:solidFill>
            <a:ln w="25400">
              <a:noFill/>
            </a:ln>
          </c:spPr>
          <c:invertIfNegative val="0"/>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(Investors!$E$16:$E$20,Investors!$E$22)</c:f>
              <c:numCache>
                <c:formatCode>0.00%</c:formatCode>
                <c:ptCount val="6"/>
                <c:pt idx="0">
                  <c:v>2.5592371488829574E-3</c:v>
                </c:pt>
                <c:pt idx="1">
                  <c:v>3.9398375078282809E-4</c:v>
                </c:pt>
                <c:pt idx="2">
                  <c:v>6.1612060122566009E-3</c:v>
                </c:pt>
                <c:pt idx="3">
                  <c:v>1.6540275072088894E-2</c:v>
                </c:pt>
                <c:pt idx="4">
                  <c:v>5.6154213726433689E-4</c:v>
                </c:pt>
                <c:pt idx="5">
                  <c:v>8.9134129058103485E-4</c:v>
                </c:pt>
              </c:numCache>
            </c:numRef>
          </c:val>
        </c:ser>
        <c:dLbls>
          <c:showLegendKey val="0"/>
          <c:showVal val="0"/>
          <c:showCatName val="0"/>
          <c:showSerName val="0"/>
          <c:showPercent val="0"/>
          <c:showBubbleSize val="0"/>
        </c:dLbls>
        <c:gapWidth val="150"/>
        <c:overlap val="100"/>
        <c:axId val="296135680"/>
        <c:axId val="296136240"/>
      </c:barChart>
      <c:catAx>
        <c:axId val="29613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296136240"/>
        <c:crosses val="autoZero"/>
        <c:auto val="1"/>
        <c:lblAlgn val="ctr"/>
        <c:lblOffset val="100"/>
        <c:tickLblSkip val="1"/>
        <c:tickMarkSkip val="1"/>
        <c:noMultiLvlLbl val="0"/>
      </c:catAx>
      <c:valAx>
        <c:axId val="296136240"/>
        <c:scaling>
          <c:orientation val="minMax"/>
        </c:scaling>
        <c:delete val="1"/>
        <c:axPos val="l"/>
        <c:numFmt formatCode="0%" sourceLinked="1"/>
        <c:majorTickMark val="out"/>
        <c:minorTickMark val="none"/>
        <c:tickLblPos val="none"/>
        <c:crossAx val="296135680"/>
        <c:crosses val="autoZero"/>
        <c:crossBetween val="between"/>
      </c:valAx>
      <c:spPr>
        <a:solidFill>
          <a:srgbClr val="FFFFFF"/>
        </a:solidFill>
        <a:ln w="25400">
          <a:noFill/>
        </a:ln>
      </c:spPr>
    </c:plotArea>
    <c:legend>
      <c:legendPos val="b"/>
      <c:layout>
        <c:manualLayout>
          <c:xMode val="edge"/>
          <c:yMode val="edge"/>
          <c:x val="0.13333768776614593"/>
          <c:y val="0.85284316064769972"/>
          <c:w val="0.61932979517593001"/>
          <c:h val="9.5493804676820532E-2"/>
        </c:manualLayout>
      </c:layout>
      <c:overlay val="0"/>
      <c:spPr>
        <a:solidFill>
          <a:srgbClr val="FFFFFF"/>
        </a:solidFill>
        <a:ln w="25400">
          <a:noFill/>
        </a:ln>
      </c:spPr>
      <c:txPr>
        <a:bodyPr/>
        <a:lstStyle/>
        <a:p>
          <a:pPr>
            <a:defRPr sz="101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Interval CII</a:t>
            </a:r>
          </a:p>
        </c:rich>
      </c:tx>
      <c:layout>
        <c:manualLayout>
          <c:xMode val="edge"/>
          <c:yMode val="edge"/>
          <c:x val="0.39801032451035218"/>
          <c:y val="1.3543898433839647E-2"/>
        </c:manualLayout>
      </c:layout>
      <c:overlay val="0"/>
      <c:spPr>
        <a:noFill/>
        <a:ln w="25400">
          <a:noFill/>
        </a:ln>
      </c:spPr>
    </c:title>
    <c:autoTitleDeleted val="0"/>
    <c:plotArea>
      <c:layout>
        <c:manualLayout>
          <c:layoutTarget val="inner"/>
          <c:xMode val="edge"/>
          <c:yMode val="edge"/>
          <c:x val="0.13621014733477591"/>
          <c:y val="0.17456215530767291"/>
          <c:w val="0.65864166494581788"/>
          <c:h val="0.70294047253028991"/>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00B050"/>
              </a:solidFill>
              <a:ln w="25400">
                <a:noFill/>
              </a:ln>
            </c:spPr>
          </c:dPt>
          <c:dPt>
            <c:idx val="3"/>
            <c:bubble3D val="0"/>
            <c:spPr>
              <a:solidFill>
                <a:srgbClr val="7030A0"/>
              </a:solidFill>
              <a:ln w="25400">
                <a:noFill/>
              </a:ln>
            </c:spPr>
          </c:dPt>
          <c:dPt>
            <c:idx val="4"/>
            <c:bubble3D val="0"/>
            <c:spPr>
              <a:solidFill>
                <a:schemeClr val="accent2">
                  <a:lumMod val="60000"/>
                  <a:lumOff val="40000"/>
                </a:schemeClr>
              </a:solidFill>
              <a:ln w="25400">
                <a:noFill/>
              </a:ln>
            </c:spPr>
          </c:dPt>
          <c:dPt>
            <c:idx val="5"/>
            <c:bubble3D val="0"/>
            <c:spPr>
              <a:solidFill>
                <a:srgbClr val="FFFF00"/>
              </a:solidFill>
              <a:ln w="25400">
                <a:noFill/>
              </a:ln>
            </c:spPr>
          </c:dPt>
          <c:dLbls>
            <c:dLbl>
              <c:idx val="0"/>
              <c:layout>
                <c:manualLayout>
                  <c:x val="0.10204227607238971"/>
                  <c:y val="0.1739733703089068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10238210674064828"/>
                  <c:y val="-0.1968760336979104"/>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5.7021826338757142E-3"/>
                  <c:y val="-4.7401391342807811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3"/>
              <c:layout>
                <c:manualLayout>
                  <c:x val="-8.485925337028855E-4"/>
                  <c:y val="-1.371584452157019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1.5360465916674896E-3"/>
                  <c:y val="8.46198814312047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5"/>
              <c:layout>
                <c:manualLayout>
                  <c:x val="-0.21523177618761191"/>
                  <c:y val="-2.6241755493732682E-2"/>
                </c:manualLayout>
              </c:layout>
              <c:tx>
                <c:rich>
                  <a:bodyPr/>
                  <a:lstStyle/>
                  <a:p>
                    <a:pPr>
                      <a:defRPr sz="1400" b="0" i="1" u="none" strike="noStrike" baseline="0">
                        <a:solidFill>
                          <a:srgbClr val="000000"/>
                        </a:solidFill>
                        <a:latin typeface="Arial Cyr"/>
                        <a:ea typeface="Arial Cyr"/>
                        <a:cs typeface="Arial Cyr"/>
                      </a:defRPr>
                    </a:pPr>
                    <a:r>
                      <a:rPr lang="en-US" i="1"/>
                      <a:t>Securities 75.2%</a:t>
                    </a:r>
                    <a:endParaRPr lang="en-US" i="1" baseline="0"/>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0.16213414078348298"/>
                  <c:y val="-1.0141750198927437E-2"/>
                </c:manualLayout>
              </c:layout>
              <c:tx>
                <c:rich>
                  <a:bodyPr/>
                  <a:lstStyle/>
                  <a:p>
                    <a:pPr>
                      <a:defRPr sz="1400" b="0" i="1" u="none" strike="noStrike" baseline="0">
                        <a:solidFill>
                          <a:srgbClr val="000000"/>
                        </a:solidFill>
                        <a:latin typeface="Arial Cyr"/>
                        <a:ea typeface="Arial Cyr"/>
                        <a:cs typeface="Arial Cyr"/>
                      </a:defRPr>
                    </a:pPr>
                    <a:r>
                      <a:rPr lang="uk-UA"/>
                      <a:t>Цінні папери
70.55%</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layout>
                <c:manualLayout>
                  <c:x val="-0.17724480203774304"/>
                  <c:y val="3.2448377581121108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Type'!$D$4:$D$8</c:f>
              <c:strCache>
                <c:ptCount val="5"/>
                <c:pt idx="0">
                  <c:v>Other assets (including AR)</c:v>
                </c:pt>
                <c:pt idx="1">
                  <c:v>Cash and bank deposits</c:v>
                </c:pt>
                <c:pt idx="2">
                  <c:v>State bonds (OVDP)</c:v>
                </c:pt>
                <c:pt idx="3">
                  <c:v>Equities</c:v>
                </c:pt>
                <c:pt idx="4">
                  <c:v>Corporate bonds</c:v>
                </c:pt>
              </c:strCache>
            </c:strRef>
          </c:cat>
          <c:val>
            <c:numRef>
              <c:f>'Asset Structure_CII Type'!$E$4:$E$8</c:f>
              <c:numCache>
                <c:formatCode>0.00%</c:formatCode>
                <c:ptCount val="5"/>
                <c:pt idx="0">
                  <c:v>0.11279834100203547</c:v>
                </c:pt>
                <c:pt idx="1">
                  <c:v>0.13564963596741242</c:v>
                </c:pt>
                <c:pt idx="2">
                  <c:v>0.33531461111285676</c:v>
                </c:pt>
                <c:pt idx="3">
                  <c:v>0.40656896939561965</c:v>
                </c:pt>
                <c:pt idx="4">
                  <c:v>9.668413851472794E-3</c:v>
                </c:pt>
              </c:numCache>
            </c:numRef>
          </c:val>
        </c:ser>
        <c:dLbls>
          <c:showLegendKey val="0"/>
          <c:showVal val="0"/>
          <c:showCatName val="0"/>
          <c:showSerName val="0"/>
          <c:showPercent val="0"/>
          <c:showBubbleSize val="0"/>
          <c:showLeaderLines val="0"/>
        </c:dLbls>
        <c:gapWidth val="100"/>
        <c:splitType val="pos"/>
        <c:splitPos val="3"/>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Closed-end CII with Public Issue</a:t>
            </a:r>
          </a:p>
        </c:rich>
      </c:tx>
      <c:layout>
        <c:manualLayout>
          <c:xMode val="edge"/>
          <c:yMode val="edge"/>
          <c:x val="0.20275263828535958"/>
          <c:y val="4.0750438491839333E-2"/>
        </c:manualLayout>
      </c:layout>
      <c:overlay val="0"/>
      <c:spPr>
        <a:noFill/>
        <a:ln w="25400">
          <a:noFill/>
        </a:ln>
      </c:spPr>
    </c:title>
    <c:autoTitleDeleted val="0"/>
    <c:plotArea>
      <c:layout>
        <c:manualLayout>
          <c:layoutTarget val="inner"/>
          <c:xMode val="edge"/>
          <c:yMode val="edge"/>
          <c:x val="0.11053544276961622"/>
          <c:y val="0.30639758409904161"/>
          <c:w val="0.62417222823517826"/>
          <c:h val="0.59529921689412391"/>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FFFF00"/>
              </a:solidFill>
              <a:ln w="25400">
                <a:noFill/>
              </a:ln>
            </c:spPr>
          </c:dPt>
          <c:dLbls>
            <c:dLbl>
              <c:idx val="0"/>
              <c:layout>
                <c:manualLayout>
                  <c:x val="0"/>
                  <c:y val="0.2496095209866359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2206898785213602"/>
                  <c:y val="-3.1191068383227882E-2"/>
                </c:manualLayout>
              </c:layout>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2"/>
              <c:layout>
                <c:manualLayout>
                  <c:x val="-6.4806436188264482E-2"/>
                  <c:y val="5.1088744839791547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8.1969577678213997E-3"/>
                  <c:y val="-7.075638663006732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2.5916641651741626E-3"/>
                  <c:y val="-8.817587449686670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6"/>
              <c:layout>
                <c:manualLayout>
                  <c:x val="-4.6701935216288248E-3"/>
                  <c:y val="-3.623121168773718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4.9137658652003979E-3"/>
                  <c:y val="0.10050431502936086"/>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15702115650325921"/>
                  <c:y val="2.1689412391372575E-2"/>
                </c:manualLayout>
              </c:layout>
              <c:tx>
                <c:rich>
                  <a:bodyPr/>
                  <a:lstStyle/>
                  <a:p>
                    <a:pPr>
                      <a:defRPr sz="1400" b="0" i="1" u="none" strike="noStrike" baseline="0">
                        <a:solidFill>
                          <a:srgbClr val="000000"/>
                        </a:solidFill>
                        <a:latin typeface="Arial Cyr"/>
                        <a:ea typeface="Arial Cyr"/>
                        <a:cs typeface="Arial Cyr"/>
                      </a:defRPr>
                    </a:pPr>
                    <a:r>
                      <a:rPr lang="en-US"/>
                      <a:t>Securities </a:t>
                    </a:r>
                  </a:p>
                  <a:p>
                    <a:pPr>
                      <a:defRPr sz="1400" b="0" i="1" u="none" strike="noStrike" baseline="0">
                        <a:solidFill>
                          <a:srgbClr val="000000"/>
                        </a:solidFill>
                        <a:latin typeface="Arial Cyr"/>
                        <a:ea typeface="Arial Cyr"/>
                        <a:cs typeface="Arial Cyr"/>
                      </a:defRPr>
                    </a:pPr>
                    <a:r>
                      <a:rPr lang="en-US"/>
                      <a:t>28.1%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9"/>
              <c:layout>
                <c:manualLayout>
                  <c:x val="4.9597855227881994E-2"/>
                  <c:y val="3.7495657510452196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0"/>
              <c:layout>
                <c:manualLayout>
                  <c:xMode val="edge"/>
                  <c:yMode val="edge"/>
                  <c:x val="0.28496768403758688"/>
                  <c:y val="0.44885177453027142"/>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Type'!$G$4:$G$11</c:f>
              <c:strCache>
                <c:ptCount val="8"/>
                <c:pt idx="0">
                  <c:v>Other assets (including AR)</c:v>
                </c:pt>
                <c:pt idx="1">
                  <c:v>Real estate</c:v>
                </c:pt>
                <c:pt idx="2">
                  <c:v>Cash and bank deposits</c:v>
                </c:pt>
                <c:pt idx="3">
                  <c:v>Bank metals</c:v>
                </c:pt>
                <c:pt idx="4">
                  <c:v>State bonds (OVDP)</c:v>
                </c:pt>
                <c:pt idx="5">
                  <c:v>Equities</c:v>
                </c:pt>
                <c:pt idx="6">
                  <c:v>Corporate bonds</c:v>
                </c:pt>
                <c:pt idx="7">
                  <c:v>Promissory notes</c:v>
                </c:pt>
              </c:strCache>
            </c:strRef>
          </c:cat>
          <c:val>
            <c:numRef>
              <c:f>'Asset Structure_CII Type'!$H$4:$H$11</c:f>
              <c:numCache>
                <c:formatCode>0.0%</c:formatCode>
                <c:ptCount val="8"/>
                <c:pt idx="0">
                  <c:v>0.6799082918180015</c:v>
                </c:pt>
                <c:pt idx="1">
                  <c:v>2.5958203371171679E-3</c:v>
                </c:pt>
                <c:pt idx="2">
                  <c:v>3.5451595657807089E-2</c:v>
                </c:pt>
                <c:pt idx="3">
                  <c:v>1.2448363079992542E-3</c:v>
                </c:pt>
                <c:pt idx="4">
                  <c:v>0.16968917883887077</c:v>
                </c:pt>
                <c:pt idx="5">
                  <c:v>0.10382675790304863</c:v>
                </c:pt>
                <c:pt idx="6">
                  <c:v>3.3904780236042285E-3</c:v>
                </c:pt>
                <c:pt idx="7">
                  <c:v>3.8930411135513258E-3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Open-ended CII</a:t>
            </a:r>
          </a:p>
        </c:rich>
      </c:tx>
      <c:layout>
        <c:manualLayout>
          <c:xMode val="edge"/>
          <c:yMode val="edge"/>
          <c:x val="0.42515789041994806"/>
          <c:y val="1.0941010161036905E-2"/>
        </c:manualLayout>
      </c:layout>
      <c:overlay val="0"/>
      <c:spPr>
        <a:noFill/>
        <a:ln w="25400">
          <a:noFill/>
        </a:ln>
      </c:spPr>
    </c:title>
    <c:autoTitleDeleted val="0"/>
    <c:plotArea>
      <c:layout>
        <c:manualLayout>
          <c:layoutTarget val="inner"/>
          <c:xMode val="edge"/>
          <c:yMode val="edge"/>
          <c:x val="0.14273243643031888"/>
          <c:y val="0.19734731382287551"/>
          <c:w val="0.64716781997622053"/>
          <c:h val="0.6763241849882077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FFFF00"/>
              </a:solidFill>
              <a:ln w="25400">
                <a:noFill/>
              </a:ln>
            </c:spPr>
          </c:dPt>
          <c:dPt>
            <c:idx val="8"/>
            <c:bubble3D val="0"/>
            <c:spPr>
              <a:solidFill>
                <a:srgbClr val="FFFF00"/>
              </a:solidFill>
              <a:ln w="25400">
                <a:noFill/>
              </a:ln>
            </c:spPr>
          </c:dPt>
          <c:dLbls>
            <c:dLbl>
              <c:idx val="0"/>
              <c:layout>
                <c:manualLayout>
                  <c:x val="6.5117145410519585E-3"/>
                  <c:y val="4.214527639148993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0.19512389342538769"/>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345000740416919"/>
                  <c:y val="-1.5596256584514199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6431624065649911E-3"/>
                  <c:y val="-5.719658378484192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4.9114322281259889E-3"/>
                  <c:y val="-1.373682808641823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9.0797204032996327E-3"/>
                  <c:y val="7.0230355862669847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871400163635083"/>
                  <c:y val="-9.0342445438734709E-3"/>
                </c:manualLayout>
              </c:layout>
              <c:tx>
                <c:rich>
                  <a:bodyPr/>
                  <a:lstStyle/>
                  <a:p>
                    <a:pPr>
                      <a:defRPr sz="1400" b="0" i="1" u="none" strike="noStrike" baseline="0">
                        <a:solidFill>
                          <a:srgbClr val="000000"/>
                        </a:solidFill>
                        <a:latin typeface="Arial Cyr"/>
                        <a:ea typeface="Arial Cyr"/>
                        <a:cs typeface="Arial Cyr"/>
                      </a:defRPr>
                    </a:pPr>
                    <a:r>
                      <a:rPr lang="en-US" sz="1400"/>
                      <a:t>Securities 68.9%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Type'!$A$4:$A$11</c:f>
              <c:strCache>
                <c:ptCount val="6"/>
                <c:pt idx="0">
                  <c:v>Other assets (including AR*)</c:v>
                </c:pt>
                <c:pt idx="1">
                  <c:v>Cash and bank deposits</c:v>
                </c:pt>
                <c:pt idx="2">
                  <c:v>Bank metals</c:v>
                </c:pt>
                <c:pt idx="3">
                  <c:v>State bonds (OVDP)</c:v>
                </c:pt>
                <c:pt idx="4">
                  <c:v>Equities</c:v>
                </c:pt>
                <c:pt idx="5">
                  <c:v>Corporate bonds</c:v>
                </c:pt>
              </c:strCache>
            </c:strRef>
          </c:cat>
          <c:val>
            <c:numRef>
              <c:f>'Asset Structure_CII Type'!$B$4:$B$11</c:f>
              <c:numCache>
                <c:formatCode>0.00%</c:formatCode>
                <c:ptCount val="8"/>
                <c:pt idx="0">
                  <c:v>5.7115022001387614E-2</c:v>
                </c:pt>
                <c:pt idx="1">
                  <c:v>0.24466334462320211</c:v>
                </c:pt>
                <c:pt idx="2">
                  <c:v>9.3428939808695259E-3</c:v>
                </c:pt>
                <c:pt idx="3">
                  <c:v>0.26294076511615871</c:v>
                </c:pt>
                <c:pt idx="4">
                  <c:v>0.41889323026777675</c:v>
                </c:pt>
                <c:pt idx="5">
                  <c:v>7.0447440106054205E-3</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i="0"/>
              <a:t>Closed-end CII with Private Issue (ex. Venture)</a:t>
            </a:r>
          </a:p>
        </c:rich>
      </c:tx>
      <c:layout>
        <c:manualLayout>
          <c:xMode val="edge"/>
          <c:yMode val="edge"/>
          <c:x val="0.11036036036036034"/>
          <c:y val="4.3720202534684789E-2"/>
        </c:manualLayout>
      </c:layout>
      <c:overlay val="0"/>
      <c:spPr>
        <a:noFill/>
        <a:ln w="25400">
          <a:noFill/>
        </a:ln>
      </c:spPr>
    </c:title>
    <c:autoTitleDeleted val="0"/>
    <c:plotArea>
      <c:layout>
        <c:manualLayout>
          <c:layoutTarget val="inner"/>
          <c:xMode val="edge"/>
          <c:yMode val="edge"/>
          <c:x val="0.11868899025694642"/>
          <c:y val="0.26487790895682339"/>
          <c:w val="0.67728887737446652"/>
          <c:h val="0.6517717547913556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6"/>
            <c:bubble3D val="0"/>
            <c:spPr>
              <a:solidFill>
                <a:schemeClr val="accent4">
                  <a:lumMod val="20000"/>
                  <a:lumOff val="80000"/>
                </a:schemeClr>
              </a:solidFill>
              <a:ln w="25400">
                <a:noFill/>
              </a:ln>
            </c:spPr>
          </c:dPt>
          <c:dPt>
            <c:idx val="7"/>
            <c:bubble3D val="0"/>
            <c:spPr>
              <a:solidFill>
                <a:srgbClr val="FFFF00"/>
              </a:solidFill>
              <a:ln w="25400">
                <a:noFill/>
              </a:ln>
            </c:spPr>
          </c:dPt>
          <c:dLbls>
            <c:dLbl>
              <c:idx val="0"/>
              <c:layout>
                <c:manualLayout>
                  <c:x val="9.9153072963412258E-3"/>
                  <c:y val="0.1834697439783080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6.8000129537274356E-2"/>
                  <c:y val="1.4748182194224317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4.7888234006002055E-2"/>
                  <c:y val="4.3868533369579986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15:layout/>
                </c:ext>
              </c:extLst>
            </c:dLbl>
            <c:dLbl>
              <c:idx val="4"/>
              <c:layout>
                <c:manualLayout>
                  <c:x val="-7.8240513707820859E-3"/>
                  <c:y val="-1.328929979313299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6.5860451344874589E-3"/>
                  <c:y val="-1.31399671424631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6"/>
              <c:layout>
                <c:manualLayout>
                  <c:x val="-6.9863769966474519E-3"/>
                  <c:y val="9.470162409642536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20555499011507244"/>
                  <c:y val="1.9160631961803603E-2"/>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400" b="0" i="1" u="none" strike="noStrike" kern="1200" baseline="0">
                        <a:solidFill>
                          <a:srgbClr val="000000"/>
                        </a:solidFill>
                        <a:latin typeface="Arial Cyr"/>
                        <a:ea typeface="Arial Cyr"/>
                        <a:cs typeface="Arial Cyr"/>
                      </a:defRPr>
                    </a:pPr>
                    <a:r>
                      <a:rPr lang="en-US"/>
                      <a:t>Securities 30.6%</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dLbl>
              <c:idx val="8"/>
              <c:layout>
                <c:manualLayout>
                  <c:x val="-0.20671697030820621"/>
                  <c:y val="1.5658118111595797E-2"/>
                </c:manualLayout>
              </c:layout>
              <c:tx>
                <c:rich>
                  <a:bodyPr wrap="square" lIns="38100" tIns="19050" rIns="38100" bIns="19050" anchor="ctr">
                    <a:spAutoFit/>
                  </a:bodyPr>
                  <a:lstStyle/>
                  <a:p>
                    <a:pPr>
                      <a:defRPr sz="1400" b="0" i="1" u="none" strike="noStrike" baseline="0">
                        <a:solidFill>
                          <a:srgbClr val="000000"/>
                        </a:solidFill>
                        <a:latin typeface="Arial Cyr"/>
                        <a:ea typeface="Arial Cyr"/>
                        <a:cs typeface="Arial Cyr"/>
                      </a:defRPr>
                    </a:pPr>
                    <a:r>
                      <a:rPr lang="uk-UA" i="1"/>
                      <a:t>Цінні папери</a:t>
                    </a:r>
                    <a:r>
                      <a:rPr lang="uk-UA" i="1" baseline="0"/>
                      <a:t>
28.0%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9"/>
              <c:layout>
                <c:manualLayout>
                  <c:x val="-0.15563339458708531"/>
                  <c:y val="-9.4641614474599706E-3"/>
                </c:manualLayout>
              </c:layout>
              <c:tx>
                <c:rich>
                  <a:bodyPr/>
                  <a:lstStyle/>
                  <a:p>
                    <a:pPr>
                      <a:defRPr sz="1400" b="0" i="1" u="none" strike="noStrike" baseline="0">
                        <a:solidFill>
                          <a:srgbClr val="000000"/>
                        </a:solidFill>
                        <a:latin typeface="Arial Cyr"/>
                        <a:ea typeface="Arial Cyr"/>
                        <a:cs typeface="Arial Cyr"/>
                      </a:defRPr>
                    </a:pPr>
                    <a:r>
                      <a:rPr lang="uk-UA"/>
                      <a:t>Цінні папери
32.32%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10"/>
              <c:layout>
                <c:manualLayout>
                  <c:x val="-0.16845421434339092"/>
                  <c:y val="8.3508873041823767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Type'!$J$4:$J$10</c:f>
              <c:strCache>
                <c:ptCount val="7"/>
                <c:pt idx="0">
                  <c:v>Other assets (including AR)</c:v>
                </c:pt>
                <c:pt idx="1">
                  <c:v>Real estate</c:v>
                </c:pt>
                <c:pt idx="2">
                  <c:v>Cash and bank deposits</c:v>
                </c:pt>
                <c:pt idx="3">
                  <c:v>State bonds (OVDP)</c:v>
                </c:pt>
                <c:pt idx="4">
                  <c:v>Equities</c:v>
                </c:pt>
                <c:pt idx="5">
                  <c:v>Corporate bonds</c:v>
                </c:pt>
                <c:pt idx="6">
                  <c:v>Promissory notes</c:v>
                </c:pt>
              </c:strCache>
            </c:strRef>
          </c:cat>
          <c:val>
            <c:numRef>
              <c:f>'Asset Structure_CII Type'!$K$4:$K$10</c:f>
              <c:numCache>
                <c:formatCode>0.0%</c:formatCode>
                <c:ptCount val="7"/>
                <c:pt idx="0">
                  <c:v>0.5427311903047386</c:v>
                </c:pt>
                <c:pt idx="1">
                  <c:v>7.9281924060879694E-4</c:v>
                </c:pt>
                <c:pt idx="2">
                  <c:v>0.15017239893325926</c:v>
                </c:pt>
                <c:pt idx="3">
                  <c:v>1.6443963369517058E-2</c:v>
                </c:pt>
                <c:pt idx="4">
                  <c:v>0.2327729095788946</c:v>
                </c:pt>
                <c:pt idx="5">
                  <c:v>5.153541632959336E-2</c:v>
                </c:pt>
                <c:pt idx="6">
                  <c:v>5.5513022433884207E-3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en-US"/>
              <a:t>Venture CII</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0.13175629984492132"/>
          <c:y val="0.24768661647371867"/>
          <c:w val="0.66554509068173184"/>
          <c:h val="0.66079733381296291"/>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8000"/>
              </a:solidFill>
              <a:ln w="25400">
                <a:noFill/>
              </a:ln>
            </c:spPr>
          </c:dPt>
          <c:dPt>
            <c:idx val="4"/>
            <c:bubble3D val="0"/>
            <c:spPr>
              <a:solidFill>
                <a:srgbClr val="00800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CCFFCC"/>
              </a:solidFill>
              <a:ln w="25400">
                <a:noFill/>
              </a:ln>
            </c:spPr>
          </c:dPt>
          <c:dPt>
            <c:idx val="9"/>
            <c:bubble3D val="0"/>
            <c:spPr>
              <a:solidFill>
                <a:srgbClr val="99CCFF"/>
              </a:solidFill>
              <a:ln w="25400">
                <a:noFill/>
              </a:ln>
            </c:spPr>
          </c:dPt>
          <c:dPt>
            <c:idx val="10"/>
            <c:bubble3D val="0"/>
            <c:spPr>
              <a:solidFill>
                <a:srgbClr val="FFFF00"/>
              </a:solidFill>
              <a:ln w="25400">
                <a:noFill/>
              </a:ln>
            </c:spPr>
          </c:dPt>
          <c:dLbls>
            <c:dLbl>
              <c:idx val="0"/>
              <c:layout>
                <c:manualLayout>
                  <c:x val="0"/>
                  <c:y val="0.28071316448707878"/>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7392984698488876"/>
                  <c:y val="-0.102849654763383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9.5740992716453879E-2"/>
                  <c:y val="-5.3314547319374614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7532996615683735E-3"/>
                  <c:y val="-9.018512489972685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5.35683241707489E-3"/>
                  <c:y val="-6.1084404347499241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5.2181297493601158E-3"/>
                  <c:y val="4.5293639117591739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0.21134268071207657"/>
                  <c:y val="2.7401713089940639E-2"/>
                </c:manualLayout>
              </c:layout>
              <c:tx>
                <c:rich>
                  <a:bodyPr wrap="square" lIns="38100" tIns="19050" rIns="38100" bIns="19050" anchor="ctr">
                    <a:noAutofit/>
                  </a:bodyPr>
                  <a:lstStyle/>
                  <a:p>
                    <a:pPr>
                      <a:defRPr sz="1400" b="0" i="1" u="none" strike="noStrike" baseline="0">
                        <a:solidFill>
                          <a:srgbClr val="000000"/>
                        </a:solidFill>
                        <a:latin typeface="Arial Cyr"/>
                        <a:ea typeface="Arial Cyr"/>
                        <a:cs typeface="Arial Cyr"/>
                      </a:defRPr>
                    </a:pPr>
                    <a:r>
                      <a:rPr lang="en-US" i="1"/>
                      <a:t>Securities</a:t>
                    </a:r>
                    <a:r>
                      <a:rPr lang="en-US" i="1" baseline="0"/>
                      <a:t>
20.7%</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11"/>
              <c:layout>
                <c:manualLayout>
                  <c:x val="-0.17105711741288845"/>
                  <c:y val="1.3618760052360087E-2"/>
                </c:manualLayout>
              </c:layout>
              <c:tx>
                <c:rich>
                  <a:bodyPr/>
                  <a:lstStyle/>
                  <a:p>
                    <a:pPr>
                      <a:defRPr sz="1400" b="0" i="1" u="none" strike="noStrike" baseline="0">
                        <a:solidFill>
                          <a:srgbClr val="000000"/>
                        </a:solidFill>
                        <a:latin typeface="Arial Cyr"/>
                        <a:ea typeface="Arial Cyr"/>
                        <a:cs typeface="Arial Cyr"/>
                      </a:defRPr>
                    </a:pPr>
                    <a:r>
                      <a:rPr lang="uk-UA"/>
                      <a:t>Цінні папери 21.49%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Type'!$A$71:$A$80</c:f>
              <c:strCache>
                <c:ptCount val="10"/>
                <c:pt idx="0">
                  <c:v>Other assets (including AR)</c:v>
                </c:pt>
                <c:pt idx="1">
                  <c:v>Real estate</c:v>
                </c:pt>
                <c:pt idx="2">
                  <c:v>Moneys and bank deposits</c:v>
                </c:pt>
                <c:pt idx="3">
                  <c:v>Bank metals</c:v>
                </c:pt>
                <c:pt idx="4">
                  <c:v>State bonds (OVDP)</c:v>
                </c:pt>
                <c:pt idx="5">
                  <c:v>Equities</c:v>
                </c:pt>
                <c:pt idx="6">
                  <c:v>Corporate bonds</c:v>
                </c:pt>
                <c:pt idx="7">
                  <c:v>Promissory notes</c:v>
                </c:pt>
                <c:pt idx="8">
                  <c:v>Mortgage</c:v>
                </c:pt>
                <c:pt idx="9">
                  <c:v>Other securities</c:v>
                </c:pt>
              </c:strCache>
            </c:strRef>
          </c:cat>
          <c:val>
            <c:numRef>
              <c:f>'Asset Structure_CII Type'!$B$71:$B$80</c:f>
              <c:numCache>
                <c:formatCode>0.00%</c:formatCode>
                <c:ptCount val="10"/>
                <c:pt idx="0">
                  <c:v>0.7488255709684225</c:v>
                </c:pt>
                <c:pt idx="1">
                  <c:v>3.1325985437610324E-2</c:v>
                </c:pt>
                <c:pt idx="2">
                  <c:v>1.33111889516237E-2</c:v>
                </c:pt>
                <c:pt idx="3">
                  <c:v>6.2781503200568703E-6</c:v>
                </c:pt>
                <c:pt idx="4">
                  <c:v>6.3094095050407505E-4</c:v>
                </c:pt>
                <c:pt idx="5">
                  <c:v>0.11492748024014615</c:v>
                </c:pt>
                <c:pt idx="6">
                  <c:v>3.3425047068013684E-2</c:v>
                </c:pt>
                <c:pt idx="7">
                  <c:v>5.5351592246441941E-2</c:v>
                </c:pt>
                <c:pt idx="8">
                  <c:v>4.7647236102657166E-5</c:v>
                </c:pt>
                <c:pt idx="9">
                  <c:v>2.1482687508147182E-3</c:v>
                </c:pt>
              </c:numCache>
            </c:numRef>
          </c:val>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41440021013682E-2"/>
          <c:y val="0.11377132545931759"/>
          <c:w val="0.94141206348050477"/>
          <c:h val="0.79270368547681569"/>
        </c:manualLayout>
      </c:layout>
      <c:barChart>
        <c:barDir val="col"/>
        <c:grouping val="clustered"/>
        <c:varyColors val="0"/>
        <c:ser>
          <c:idx val="1"/>
          <c:order val="0"/>
          <c:tx>
            <c:strRef>
              <c:f>'AMC and CII'!$B$2</c:f>
              <c:strCache>
                <c:ptCount val="1"/>
                <c:pt idx="0">
                  <c:v>Number of AMC</c:v>
                </c:pt>
              </c:strCache>
            </c:strRef>
          </c:tx>
          <c:spPr>
            <a:solidFill>
              <a:srgbClr val="0066CC"/>
            </a:solidFill>
            <a:ln w="25400">
              <a:noFill/>
            </a:ln>
          </c:spPr>
          <c:invertIfNegative val="0"/>
          <c:dLbls>
            <c:dLbl>
              <c:idx val="0"/>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dLbl>
              <c:idx val="2"/>
              <c:layout>
                <c:manualLayout>
                  <c:x val="-4.3954823875773402E-4"/>
                  <c:y val="1.0452209098862669E-2"/>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843822539024047E-3"/>
                  <c:y val="1.2557062922509942E-2"/>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dLbl>
              <c:idx val="7"/>
              <c:layout>
                <c:manualLayout>
                  <c:x val="0"/>
                  <c:y val="1.3888888888888926E-2"/>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8"/>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'AMC and CII'!$A$3:$A$40</c:f>
              <c:numCache>
                <c:formatCode>m/d/yyyy</c:formatCode>
                <c:ptCount val="13"/>
                <c:pt idx="0">
                  <c:v>39538</c:v>
                </c:pt>
                <c:pt idx="1">
                  <c:v>39903</c:v>
                </c:pt>
                <c:pt idx="2">
                  <c:v>40268</c:v>
                </c:pt>
                <c:pt idx="3">
                  <c:v>40633</c:v>
                </c:pt>
                <c:pt idx="4">
                  <c:v>40999</c:v>
                </c:pt>
                <c:pt idx="5">
                  <c:v>41364</c:v>
                </c:pt>
                <c:pt idx="6">
                  <c:v>41729</c:v>
                </c:pt>
                <c:pt idx="7">
                  <c:v>42094</c:v>
                </c:pt>
                <c:pt idx="8">
                  <c:v>42460</c:v>
                </c:pt>
                <c:pt idx="9">
                  <c:v>42551</c:v>
                </c:pt>
                <c:pt idx="10">
                  <c:v>42643</c:v>
                </c:pt>
                <c:pt idx="11">
                  <c:v>42735</c:v>
                </c:pt>
                <c:pt idx="12">
                  <c:v>42825</c:v>
                </c:pt>
              </c:numCache>
            </c:numRef>
          </c:cat>
          <c:val>
            <c:numRef>
              <c:f>'AMC and CII'!$B$3:$B$40</c:f>
              <c:numCache>
                <c:formatCode>General</c:formatCode>
                <c:ptCount val="13"/>
                <c:pt idx="0">
                  <c:v>356</c:v>
                </c:pt>
                <c:pt idx="1">
                  <c:v>409</c:v>
                </c:pt>
                <c:pt idx="2">
                  <c:v>366</c:v>
                </c:pt>
                <c:pt idx="3">
                  <c:v>344</c:v>
                </c:pt>
                <c:pt idx="4" formatCode="0">
                  <c:v>344</c:v>
                </c:pt>
                <c:pt idx="5">
                  <c:v>348</c:v>
                </c:pt>
                <c:pt idx="6">
                  <c:v>343</c:v>
                </c:pt>
                <c:pt idx="7">
                  <c:v>330</c:v>
                </c:pt>
                <c:pt idx="8">
                  <c:v>309</c:v>
                </c:pt>
                <c:pt idx="9">
                  <c:v>304</c:v>
                </c:pt>
                <c:pt idx="10">
                  <c:v>300</c:v>
                </c:pt>
                <c:pt idx="11">
                  <c:v>295</c:v>
                </c:pt>
                <c:pt idx="12">
                  <c:v>295</c:v>
                </c:pt>
              </c:numCache>
            </c:numRef>
          </c:val>
        </c:ser>
        <c:dLbls>
          <c:showLegendKey val="0"/>
          <c:showVal val="0"/>
          <c:showCatName val="0"/>
          <c:showSerName val="0"/>
          <c:showPercent val="0"/>
          <c:showBubbleSize val="0"/>
        </c:dLbls>
        <c:gapWidth val="80"/>
        <c:axId val="289236272"/>
        <c:axId val="289236832"/>
      </c:barChart>
      <c:lineChart>
        <c:grouping val="standard"/>
        <c:varyColors val="0"/>
        <c:ser>
          <c:idx val="0"/>
          <c:order val="1"/>
          <c:tx>
            <c:strRef>
              <c:f>'AMC and CII'!$C$2</c:f>
              <c:strCache>
                <c:ptCount val="1"/>
                <c:pt idx="0">
                  <c:v>Number of Registered CII per One AMC</c:v>
                </c:pt>
              </c:strCache>
            </c:strRef>
          </c:tx>
          <c:spPr>
            <a:ln w="12700">
              <a:solidFill>
                <a:srgbClr val="FF9900"/>
              </a:solidFill>
              <a:prstDash val="solid"/>
            </a:ln>
          </c:spPr>
          <c:marker>
            <c:symbol val="diamond"/>
            <c:size val="6"/>
            <c:spPr>
              <a:solidFill>
                <a:srgbClr val="FF9900"/>
              </a:solidFill>
              <a:ln>
                <a:solidFill>
                  <a:srgbClr val="000080"/>
                </a:solidFill>
                <a:prstDash val="solid"/>
              </a:ln>
            </c:spPr>
          </c:marker>
          <c:dLbls>
            <c:dLbl>
              <c:idx val="0"/>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2"/>
              <c:layout>
                <c:manualLayout>
                  <c:x val="-3.0757670410612368E-2"/>
                  <c:y val="-6.9817907494416104E-2"/>
                </c:manualLayout>
              </c:layout>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4"/>
              <c:layout>
                <c:manualLayout>
                  <c:x val="-3.2615573951222082E-2"/>
                  <c:y val="4.2274442257217854E-2"/>
                </c:manualLayout>
              </c:layout>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99785920590984E-2"/>
                  <c:y val="4.4270833333333412E-2"/>
                </c:manualLayout>
              </c:layout>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099785920590984E-2"/>
                  <c:y val="4.7743055555555552E-2"/>
                </c:manualLayout>
              </c:layout>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8"/>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9"/>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1"/>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2"/>
              <c:numFmt formatCode="0.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numFmt formatCode="0.00" sourceLinked="0"/>
            <c:spPr>
              <a:noFill/>
              <a:ln w="25400">
                <a:noFill/>
              </a:ln>
            </c:spPr>
            <c:txPr>
              <a:bodyPr wrap="square" lIns="38100" tIns="19050" rIns="38100" bIns="19050" anchor="ctr">
                <a:spAutoFit/>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'AMC and CII'!$A$3:$A$40</c:f>
              <c:numCache>
                <c:formatCode>m/d/yyyy</c:formatCode>
                <c:ptCount val="13"/>
                <c:pt idx="0">
                  <c:v>39538</c:v>
                </c:pt>
                <c:pt idx="1">
                  <c:v>39903</c:v>
                </c:pt>
                <c:pt idx="2">
                  <c:v>40268</c:v>
                </c:pt>
                <c:pt idx="3">
                  <c:v>40633</c:v>
                </c:pt>
                <c:pt idx="4">
                  <c:v>40999</c:v>
                </c:pt>
                <c:pt idx="5">
                  <c:v>41364</c:v>
                </c:pt>
                <c:pt idx="6">
                  <c:v>41729</c:v>
                </c:pt>
                <c:pt idx="7">
                  <c:v>42094</c:v>
                </c:pt>
                <c:pt idx="8">
                  <c:v>42460</c:v>
                </c:pt>
                <c:pt idx="9">
                  <c:v>42551</c:v>
                </c:pt>
                <c:pt idx="10">
                  <c:v>42643</c:v>
                </c:pt>
                <c:pt idx="11">
                  <c:v>42735</c:v>
                </c:pt>
                <c:pt idx="12">
                  <c:v>42825</c:v>
                </c:pt>
              </c:numCache>
            </c:numRef>
          </c:cat>
          <c:val>
            <c:numRef>
              <c:f>'AMC and CII'!$C$3:$C$40</c:f>
              <c:numCache>
                <c:formatCode>0.00</c:formatCode>
                <c:ptCount val="13"/>
                <c:pt idx="0" formatCode="0.0">
                  <c:v>2.8</c:v>
                </c:pt>
                <c:pt idx="1">
                  <c:v>3.09</c:v>
                </c:pt>
                <c:pt idx="2">
                  <c:v>3.29</c:v>
                </c:pt>
                <c:pt idx="3">
                  <c:v>3.86046511627907</c:v>
                </c:pt>
                <c:pt idx="4">
                  <c:v>4.2558139534883717</c:v>
                </c:pt>
                <c:pt idx="5">
                  <c:v>4.5114942528735629</c:v>
                </c:pt>
                <c:pt idx="6">
                  <c:v>4.6559766763848396</c:v>
                </c:pt>
                <c:pt idx="7">
                  <c:v>4.7363636363636363</c:v>
                </c:pt>
                <c:pt idx="8">
                  <c:v>5.0873786407766994</c:v>
                </c:pt>
                <c:pt idx="9">
                  <c:v>5.1710526315789478</c:v>
                </c:pt>
                <c:pt idx="10">
                  <c:v>5.3366666666666669</c:v>
                </c:pt>
                <c:pt idx="11">
                  <c:v>5.5084745762711869</c:v>
                </c:pt>
                <c:pt idx="12">
                  <c:v>5.5864406779661016</c:v>
                </c:pt>
              </c:numCache>
            </c:numRef>
          </c:val>
          <c:smooth val="0"/>
        </c:ser>
        <c:dLbls>
          <c:showLegendKey val="0"/>
          <c:showVal val="0"/>
          <c:showCatName val="0"/>
          <c:showSerName val="0"/>
          <c:showPercent val="0"/>
          <c:showBubbleSize val="0"/>
        </c:dLbls>
        <c:marker val="1"/>
        <c:smooth val="0"/>
        <c:axId val="289237392"/>
        <c:axId val="289237952"/>
      </c:lineChart>
      <c:catAx>
        <c:axId val="289236272"/>
        <c:scaling>
          <c:orientation val="minMax"/>
        </c:scaling>
        <c:delete val="0"/>
        <c:axPos val="b"/>
        <c:numFmt formatCode="dd/mm/yy;@" sourceLinked="0"/>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289236832"/>
        <c:crosses val="autoZero"/>
        <c:auto val="0"/>
        <c:lblAlgn val="ctr"/>
        <c:lblOffset val="0"/>
        <c:tickLblSkip val="1"/>
        <c:tickMarkSkip val="1"/>
        <c:noMultiLvlLbl val="0"/>
      </c:catAx>
      <c:valAx>
        <c:axId val="2892368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89236272"/>
        <c:crosses val="autoZero"/>
        <c:crossBetween val="between"/>
      </c:valAx>
      <c:catAx>
        <c:axId val="289237392"/>
        <c:scaling>
          <c:orientation val="minMax"/>
        </c:scaling>
        <c:delete val="1"/>
        <c:axPos val="b"/>
        <c:numFmt formatCode="m/d/yyyy" sourceLinked="1"/>
        <c:majorTickMark val="out"/>
        <c:minorTickMark val="none"/>
        <c:tickLblPos val="none"/>
        <c:crossAx val="289237952"/>
        <c:crosses val="autoZero"/>
        <c:auto val="0"/>
        <c:lblAlgn val="ctr"/>
        <c:lblOffset val="100"/>
        <c:noMultiLvlLbl val="0"/>
      </c:catAx>
      <c:valAx>
        <c:axId val="289237952"/>
        <c:scaling>
          <c:orientation val="minMax"/>
        </c:scaling>
        <c:delete val="0"/>
        <c:axPos val="r"/>
        <c:numFmt formatCode="0.0" sourceLinked="1"/>
        <c:majorTickMark val="none"/>
        <c:minorTickMark val="none"/>
        <c:tickLblPos val="none"/>
        <c:spPr>
          <a:ln w="9525">
            <a:noFill/>
          </a:ln>
        </c:spPr>
        <c:crossAx val="289237392"/>
        <c:crosses val="max"/>
        <c:crossBetween val="between"/>
      </c:valAx>
      <c:spPr>
        <a:solidFill>
          <a:srgbClr val="FFFFFF"/>
        </a:solidFill>
        <a:ln w="25400">
          <a:noFill/>
        </a:ln>
      </c:spPr>
    </c:plotArea>
    <c:legend>
      <c:legendPos val="r"/>
      <c:layout>
        <c:manualLayout>
          <c:xMode val="edge"/>
          <c:yMode val="edge"/>
          <c:x val="1.5903988563929515E-2"/>
          <c:y val="1.4554548605952561E-2"/>
          <c:w val="0.59508131796025376"/>
          <c:h val="6.0664311615136267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96990800"/>
        <c:axId val="296991360"/>
      </c:barChart>
      <c:catAx>
        <c:axId val="29699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96991360"/>
        <c:crosses val="autoZero"/>
        <c:auto val="1"/>
        <c:lblAlgn val="ctr"/>
        <c:lblOffset val="100"/>
        <c:tickLblSkip val="1"/>
        <c:tickMarkSkip val="1"/>
        <c:noMultiLvlLbl val="0"/>
      </c:catAx>
      <c:valAx>
        <c:axId val="296991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96990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12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96993600"/>
        <c:axId val="296994160"/>
      </c:barChart>
      <c:catAx>
        <c:axId val="296993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96994160"/>
        <c:crosses val="autoZero"/>
        <c:auto val="1"/>
        <c:lblAlgn val="ctr"/>
        <c:lblOffset val="100"/>
        <c:tickLblSkip val="1"/>
        <c:tickMarkSkip val="1"/>
        <c:noMultiLvlLbl val="0"/>
      </c:catAx>
      <c:valAx>
        <c:axId val="296994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96993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97472304"/>
        <c:axId val="297472864"/>
      </c:barChart>
      <c:catAx>
        <c:axId val="29747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97472864"/>
        <c:crosses val="autoZero"/>
        <c:auto val="0"/>
        <c:lblAlgn val="ctr"/>
        <c:lblOffset val="100"/>
        <c:tickLblSkip val="1"/>
        <c:tickMarkSkip val="1"/>
        <c:noMultiLvlLbl val="0"/>
      </c:catAx>
      <c:valAx>
        <c:axId val="297472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974723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297478464"/>
        <c:axId val="297609424"/>
      </c:barChart>
      <c:catAx>
        <c:axId val="297478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97609424"/>
        <c:crosses val="autoZero"/>
        <c:auto val="1"/>
        <c:lblAlgn val="ctr"/>
        <c:lblOffset val="100"/>
        <c:tickLblSkip val="1"/>
        <c:tickMarkSkip val="1"/>
        <c:noMultiLvlLbl val="0"/>
      </c:catAx>
      <c:valAx>
        <c:axId val="297609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974784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12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206850571751388"/>
          <c:y val="1.4749305025422385E-2"/>
          <c:w val="0.52406508339092339"/>
          <c:h val="0.86694786836158966"/>
        </c:manualLayout>
      </c:layout>
      <c:barChart>
        <c:barDir val="bar"/>
        <c:grouping val="clustered"/>
        <c:varyColors val="0"/>
        <c:ser>
          <c:idx val="1"/>
          <c:order val="0"/>
          <c:tx>
            <c:strRef>
              <c:f>'CII Rates of Return'!$F$2</c:f>
              <c:strCache>
                <c:ptCount val="1"/>
                <c:pt idx="0">
                  <c:v>Q1 2017</c:v>
                </c:pt>
              </c:strCache>
            </c:strRef>
          </c:tx>
          <c:spPr>
            <a:solidFill>
              <a:srgbClr val="33CCCC"/>
            </a:solidFill>
            <a:ln w="25400">
              <a:noFill/>
            </a:ln>
          </c:spPr>
          <c:invertIfNegative val="0"/>
          <c:dLbls>
            <c:dLbl>
              <c:idx val="0"/>
              <c:layout>
                <c:manualLayout>
                  <c:x val="-8.3352591036674764E-2"/>
                  <c:y val="-4.1532732204449911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9368006017023212E-2"/>
                  <c:y val="-2.2404333787623548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9235620197576934E-2"/>
                  <c:y val="2.5590613774168452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5185263422533798E-3"/>
                  <c:y val="3.5056927749972746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128506723683293E-3"/>
                  <c:y val="1.7325958014105948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8824227993700641E-3"/>
                  <c:y val="4.9263045332661919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46712192538592E-3"/>
                  <c:y val="4.9514244484378861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233192035030319E-3"/>
                  <c:y val="3.9385861446446349E-4"/>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9819603365289407E-3"/>
                  <c:y val="4.1108419139915297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4663114240629346E-3"/>
                  <c:y val="1.535029275186756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783135491749334E-3"/>
                  <c:y val="4.0876236624268134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6.4692215587855194E-3"/>
                  <c:y val="2.7938623056733354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4691915431920824E-3"/>
                  <c:y val="4.5658482844210934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5.9663252116108328E-3"/>
                  <c:y val="7.1881778646264629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6.4416693927240865E-3"/>
                  <c:y val="7.887313661436985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6.8881721196295759E-3"/>
                  <c:y val="2.1065328650858766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7.7069918008527026E-3"/>
                  <c:y val="1.7092701561638207E-4"/>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'CII Rates of Return'!$E$3:$E$19</c:f>
              <c:strCache>
                <c:ptCount val="17"/>
                <c:pt idx="0">
                  <c:v>Closed-end (ex. venture) CII with private issue</c:v>
                </c:pt>
                <c:pt idx="1">
                  <c:v>Real estate in Kyiv, UAH</c:v>
                </c:pt>
                <c:pt idx="2">
                  <c:v>Real estate in Kyiv (USD) </c:v>
                </c:pt>
                <c:pt idx="3">
                  <c:v>Equity funds</c:v>
                </c:pt>
                <c:pt idx="4">
                  <c:v>USD deposits</c:v>
                </c:pt>
                <c:pt idx="5">
                  <c:v>PFTS Index</c:v>
                </c:pt>
                <c:pt idx="6">
                  <c:v>Inflation (Consumer Price Index) </c:v>
                </c:pt>
                <c:pt idx="7">
                  <c:v>UAH deposits</c:v>
                </c:pt>
                <c:pt idx="8">
                  <c:v>Closed-end (ex. venture) CII with public issue</c:v>
                </c:pt>
                <c:pt idx="9">
                  <c:v>EURO deposits</c:v>
                </c:pt>
                <c:pt idx="10">
                  <c:v>Interval CII</c:v>
                </c:pt>
                <c:pt idx="11">
                  <c:v>Mixed funds</c:v>
                </c:pt>
                <c:pt idx="12">
                  <c:v>Other (difersified public) funds</c:v>
                </c:pt>
                <c:pt idx="13">
                  <c:v>Open-Ended CII  </c:v>
                </c:pt>
                <c:pt idx="14">
                  <c:v>Gold deposit (at official rate of gold)</c:v>
                </c:pt>
                <c:pt idx="15">
                  <c:v>Equity funds</c:v>
                </c:pt>
                <c:pt idx="16">
                  <c:v>UX Index</c:v>
                </c:pt>
              </c:strCache>
            </c:strRef>
          </c:cat>
          <c:val>
            <c:numRef>
              <c:f>'CII Rates of Return'!$F$3:$F$19</c:f>
              <c:numCache>
                <c:formatCode>0.0%</c:formatCode>
                <c:ptCount val="17"/>
                <c:pt idx="0">
                  <c:v>-3.2179187659650714E-2</c:v>
                </c:pt>
                <c:pt idx="1">
                  <c:v>-1.8168853394181395E-2</c:v>
                </c:pt>
                <c:pt idx="2">
                  <c:v>-1.5948583586505083E-2</c:v>
                </c:pt>
                <c:pt idx="3">
                  <c:v>1.7062618919866449E-2</c:v>
                </c:pt>
                <c:pt idx="4">
                  <c:v>2.0780792383382707E-2</c:v>
                </c:pt>
                <c:pt idx="5">
                  <c:v>2.7682443899679443E-2</c:v>
                </c:pt>
                <c:pt idx="6">
                  <c:v>3.9489979999999925E-2</c:v>
                </c:pt>
                <c:pt idx="7">
                  <c:v>4.4109589041095888E-2</c:v>
                </c:pt>
                <c:pt idx="8">
                  <c:v>4.4284565174488796E-2</c:v>
                </c:pt>
                <c:pt idx="9">
                  <c:v>4.5926680729612812E-2</c:v>
                </c:pt>
                <c:pt idx="10">
                  <c:v>5.3209006801216929E-2</c:v>
                </c:pt>
                <c:pt idx="11">
                  <c:v>6.3492688755331997E-2</c:v>
                </c:pt>
                <c:pt idx="12">
                  <c:v>8.1005870951229894E-2</c:v>
                </c:pt>
                <c:pt idx="13">
                  <c:v>0.10185202903769783</c:v>
                </c:pt>
                <c:pt idx="14">
                  <c:v>0.1104802643166527</c:v>
                </c:pt>
                <c:pt idx="15">
                  <c:v>0.15670650677824124</c:v>
                </c:pt>
                <c:pt idx="16">
                  <c:v>0.3093837957378367</c:v>
                </c:pt>
              </c:numCache>
            </c:numRef>
          </c:val>
        </c:ser>
        <c:ser>
          <c:idx val="2"/>
          <c:order val="1"/>
          <c:tx>
            <c:strRef>
              <c:f>'CII Rates of Return'!$G$2</c:f>
              <c:strCache>
                <c:ptCount val="1"/>
                <c:pt idx="0">
                  <c:v>Annual</c:v>
                </c:pt>
              </c:strCache>
            </c:strRef>
          </c:tx>
          <c:spPr>
            <a:solidFill>
              <a:srgbClr val="000080"/>
            </a:solidFill>
            <a:ln w="25400">
              <a:noFill/>
            </a:ln>
          </c:spPr>
          <c:invertIfNegative val="0"/>
          <c:val>
            <c:numRef>
              <c:f>'CII Rates of Return'!$G$3:$G$19</c:f>
              <c:numCache>
                <c:formatCode>0.0%</c:formatCode>
                <c:ptCount val="17"/>
                <c:pt idx="0">
                  <c:v>1.0006120266831342E-2</c:v>
                </c:pt>
                <c:pt idx="1">
                  <c:v>-9.2890270897016958E-2</c:v>
                </c:pt>
                <c:pt idx="2">
                  <c:v>-9.0585035029468686E-2</c:v>
                </c:pt>
                <c:pt idx="3">
                  <c:v>0.1138697994032023</c:v>
                </c:pt>
                <c:pt idx="4">
                  <c:v>0.11335036140870636</c:v>
                </c:pt>
                <c:pt idx="5">
                  <c:v>0.20725709981835072</c:v>
                </c:pt>
                <c:pt idx="6">
                  <c:v>0.15070966115611251</c:v>
                </c:pt>
                <c:pt idx="7">
                  <c:v>0.21051414675231572</c:v>
                </c:pt>
                <c:pt idx="8">
                  <c:v>8.9039368299805188E-2</c:v>
                </c:pt>
                <c:pt idx="9">
                  <c:v>4.0217362273090362E-2</c:v>
                </c:pt>
                <c:pt idx="10">
                  <c:v>1.2973768570463173E-2</c:v>
                </c:pt>
                <c:pt idx="11">
                  <c:v>5.6198506605809051E-4</c:v>
                </c:pt>
                <c:pt idx="12">
                  <c:v>-6.2423203310102426E-2</c:v>
                </c:pt>
                <c:pt idx="13">
                  <c:v>0.25139165117386741</c:v>
                </c:pt>
                <c:pt idx="14">
                  <c:v>6.353395171363263E-2</c:v>
                </c:pt>
                <c:pt idx="15">
                  <c:v>0.64478026386920817</c:v>
                </c:pt>
                <c:pt idx="16">
                  <c:v>0.9061956939286957</c:v>
                </c:pt>
              </c:numCache>
            </c:numRef>
          </c:val>
        </c:ser>
        <c:dLbls>
          <c:showLegendKey val="0"/>
          <c:showVal val="0"/>
          <c:showCatName val="0"/>
          <c:showSerName val="0"/>
          <c:showPercent val="0"/>
          <c:showBubbleSize val="0"/>
        </c:dLbls>
        <c:gapWidth val="120"/>
        <c:overlap val="-20"/>
        <c:axId val="297612224"/>
        <c:axId val="297612784"/>
      </c:barChart>
      <c:catAx>
        <c:axId val="297612224"/>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297612784"/>
        <c:crosses val="autoZero"/>
        <c:auto val="1"/>
        <c:lblAlgn val="ctr"/>
        <c:lblOffset val="0"/>
        <c:tickLblSkip val="1"/>
        <c:tickMarkSkip val="1"/>
        <c:noMultiLvlLbl val="0"/>
      </c:catAx>
      <c:valAx>
        <c:axId val="297612784"/>
        <c:scaling>
          <c:orientation val="minMax"/>
          <c:max val="1"/>
          <c:min val="-0.1"/>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97612224"/>
        <c:crosses val="autoZero"/>
        <c:crossBetween val="between"/>
        <c:majorUnit val="0.1"/>
        <c:minorUnit val="1.0000000000000005E-2"/>
      </c:valAx>
      <c:spPr>
        <a:solidFill>
          <a:srgbClr val="FFFFFF"/>
        </a:solidFill>
        <a:ln w="25400">
          <a:noFill/>
        </a:ln>
      </c:spPr>
    </c:plotArea>
    <c:legend>
      <c:legendPos val="r"/>
      <c:layout>
        <c:manualLayout>
          <c:xMode val="edge"/>
          <c:yMode val="edge"/>
          <c:x val="0.44236675257042485"/>
          <c:y val="0.94123288416699058"/>
          <c:w val="0.47797475202349432"/>
          <c:h val="5.1047775726598799E-2"/>
        </c:manualLayout>
      </c:layout>
      <c:overlay val="0"/>
      <c:spPr>
        <a:solidFill>
          <a:srgbClr val="FFFFFF"/>
        </a:solidFill>
        <a:ln w="25400">
          <a:noFill/>
        </a:ln>
      </c:spPr>
      <c:txPr>
        <a:bodyPr/>
        <a:lstStyle/>
        <a:p>
          <a:pPr>
            <a:defRPr sz="11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AuM</a:t>
            </a:r>
            <a:endParaRPr lang="uk-UA"/>
          </a:p>
        </c:rich>
      </c:tx>
      <c:layout>
        <c:manualLayout>
          <c:xMode val="edge"/>
          <c:yMode val="edge"/>
          <c:x val="0.49244270692334419"/>
          <c:y val="3.5457436403760478E-2"/>
        </c:manualLayout>
      </c:layout>
      <c:overlay val="0"/>
      <c:spPr>
        <a:noFill/>
        <a:ln w="25400">
          <a:noFill/>
        </a:ln>
      </c:spPr>
    </c:title>
    <c:autoTitleDeleted val="0"/>
    <c:plotArea>
      <c:layout>
        <c:manualLayout>
          <c:layoutTarget val="inner"/>
          <c:xMode val="edge"/>
          <c:yMode val="edge"/>
          <c:x val="0.36496350364963592"/>
          <c:y val="0.21933085501858737"/>
          <c:w val="0.37120724245683773"/>
          <c:h val="0.71299479477181582"/>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explosion val="4"/>
            <c:spPr>
              <a:solidFill>
                <a:srgbClr val="800080"/>
              </a:solidFill>
              <a:ln w="25400">
                <a:noFill/>
              </a:ln>
            </c:spPr>
          </c:dPt>
          <c:dPt>
            <c:idx val="2"/>
            <c:bubble3D val="0"/>
            <c:spPr>
              <a:solidFill>
                <a:srgbClr val="FFFF00"/>
              </a:solidFill>
              <a:ln w="25400">
                <a:noFill/>
              </a:ln>
            </c:spPr>
          </c:dPt>
          <c:dLbls>
            <c:dLbl>
              <c:idx val="0"/>
              <c:layout>
                <c:manualLayout>
                  <c:x val="8.0776683300541649E-2"/>
                  <c:y val="-0.39148085454446174"/>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212250673249946E-3"/>
                  <c:y val="-2.924216257354457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5752098601321957E-3"/>
                  <c:y val="8.526378440613098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Mode val="edge"/>
                  <c:yMode val="edge"/>
                  <c:x val="0.59302392921503477"/>
                  <c:y val="7.8066914498141515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13963496960725"/>
                  <c:y val="0.15241635687732441"/>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Management'!$A$21:$A$23</c:f>
              <c:strCache>
                <c:ptCount val="3"/>
                <c:pt idx="0">
                  <c:v>Open</c:v>
                </c:pt>
                <c:pt idx="1">
                  <c:v>Corporate</c:v>
                </c:pt>
                <c:pt idx="2">
                  <c:v>Professional</c:v>
                </c:pt>
              </c:strCache>
            </c:strRef>
          </c:cat>
          <c:val>
            <c:numRef>
              <c:f>'NPF under Management'!$F$21:$F$23</c:f>
              <c:numCache>
                <c:formatCode>#,##0</c:formatCode>
                <c:ptCount val="3"/>
                <c:pt idx="0">
                  <c:v>793242371.02779996</c:v>
                </c:pt>
                <c:pt idx="1">
                  <c:v>184427309.611</c:v>
                </c:pt>
                <c:pt idx="2">
                  <c:v>118911162.97310001</c:v>
                </c:pt>
              </c:numCache>
            </c:numRef>
          </c:val>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Number</a:t>
            </a:r>
            <a:r>
              <a:rPr lang="uk-UA"/>
              <a:t> </a:t>
            </a:r>
          </a:p>
        </c:rich>
      </c:tx>
      <c:layout>
        <c:manualLayout>
          <c:xMode val="edge"/>
          <c:yMode val="edge"/>
          <c:x val="0.32318553418527662"/>
          <c:y val="1.8796923640358943E-2"/>
        </c:manualLayout>
      </c:layout>
      <c:overlay val="0"/>
      <c:spPr>
        <a:noFill/>
        <a:ln w="25400">
          <a:noFill/>
        </a:ln>
      </c:spPr>
    </c:title>
    <c:autoTitleDeleted val="0"/>
    <c:plotArea>
      <c:layout>
        <c:manualLayout>
          <c:layoutTarget val="inner"/>
          <c:xMode val="edge"/>
          <c:yMode val="edge"/>
          <c:x val="0.19801999344445559"/>
          <c:y val="0.20676691729323321"/>
          <c:w val="0.39009938708557756"/>
          <c:h val="0.74060150375939993"/>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spPr>
              <a:solidFill>
                <a:srgbClr val="800080"/>
              </a:solidFill>
              <a:ln w="25400">
                <a:noFill/>
              </a:ln>
            </c:spPr>
          </c:dPt>
          <c:dPt>
            <c:idx val="2"/>
            <c:bubble3D val="0"/>
            <c:spPr>
              <a:solidFill>
                <a:srgbClr val="FFFF00"/>
              </a:solidFill>
              <a:ln w="25400">
                <a:noFill/>
              </a:ln>
            </c:spPr>
          </c:dPt>
          <c:dLbls>
            <c:dLbl>
              <c:idx val="0"/>
              <c:layout>
                <c:manualLayout>
                  <c:x val="3.8256677290440674E-2"/>
                  <c:y val="-0.327858098504633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1091872664154961E-2"/>
                  <c:y val="-6.803110137548597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2152797343332207E-3"/>
                  <c:y val="4.766404199475070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Mode val="edge"/>
                  <c:yMode val="edge"/>
                  <c:x val="0.59719037844698941"/>
                  <c:y val="7.8947368421052488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758883698591751"/>
                  <c:y val="0.15413533834586501"/>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Management'!$A$12:$A$14</c:f>
              <c:strCache>
                <c:ptCount val="3"/>
                <c:pt idx="0">
                  <c:v>Open</c:v>
                </c:pt>
                <c:pt idx="1">
                  <c:v>Corporate</c:v>
                </c:pt>
                <c:pt idx="2">
                  <c:v>Professional</c:v>
                </c:pt>
              </c:strCache>
            </c:strRef>
          </c:cat>
          <c:val>
            <c:numRef>
              <c:f>'NPF under Management'!$D$12:$D$14</c:f>
              <c:numCache>
                <c:formatCode>General</c:formatCode>
                <c:ptCount val="3"/>
                <c:pt idx="0">
                  <c:v>48</c:v>
                </c:pt>
                <c:pt idx="1">
                  <c:v>8</c:v>
                </c:pt>
                <c:pt idx="2">
                  <c:v>6</c:v>
                </c:pt>
              </c:numCache>
            </c:numRef>
          </c:val>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31.12.2016</a:t>
            </a:r>
          </a:p>
        </c:rich>
      </c:tx>
      <c:layout>
        <c:manualLayout>
          <c:xMode val="edge"/>
          <c:yMode val="edge"/>
          <c:x val="0.43147415059356131"/>
          <c:y val="1.7241294838145231E-2"/>
        </c:manualLayout>
      </c:layout>
      <c:overlay val="0"/>
      <c:spPr>
        <a:noFill/>
        <a:ln w="25400">
          <a:noFill/>
        </a:ln>
      </c:spPr>
    </c:title>
    <c:autoTitleDeleted val="0"/>
    <c:plotArea>
      <c:layout>
        <c:manualLayout>
          <c:layoutTarget val="inner"/>
          <c:xMode val="edge"/>
          <c:yMode val="edge"/>
          <c:x val="0.17932526397115633"/>
          <c:y val="0.17941113660005131"/>
          <c:w val="0.46210124547528569"/>
          <c:h val="0.66243791376471661"/>
        </c:manualLayout>
      </c:layout>
      <c:pieChart>
        <c:varyColors val="1"/>
        <c:ser>
          <c:idx val="0"/>
          <c:order val="0"/>
          <c:tx>
            <c:strRef>
              <c:f>'NPF under Management'!$A$55</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8.4159459575750082E-3"/>
                  <c:y val="-2.437970253718285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0.32819877626977451"/>
                  <c:y val="2.098359752275065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3098608782636408E-2"/>
                  <c:y val="-0.1147601628536593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7.0887472603901411E-3"/>
                  <c:y val="7.262625636362314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5552687061658404E-2"/>
                  <c:y val="0.1057788276465440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Management'!$B$51:$F$51</c:f>
              <c:strCache>
                <c:ptCount val="5"/>
                <c:pt idx="0">
                  <c:v>Securities</c:v>
                </c:pt>
                <c:pt idx="1">
                  <c:v>Cash and bank deposits</c:v>
                </c:pt>
                <c:pt idx="2">
                  <c:v>Bank metals</c:v>
                </c:pt>
                <c:pt idx="3">
                  <c:v>Real estate</c:v>
                </c:pt>
                <c:pt idx="4">
                  <c:v>Other assets</c:v>
                </c:pt>
              </c:strCache>
            </c:strRef>
          </c:cat>
          <c:val>
            <c:numRef>
              <c:f>'NPF under Management'!$B$55:$F$55</c:f>
              <c:numCache>
                <c:formatCode>#,##0</c:formatCode>
                <c:ptCount val="5"/>
                <c:pt idx="0">
                  <c:v>521638728.3670001</c:v>
                </c:pt>
                <c:pt idx="1">
                  <c:v>458756217.08039999</c:v>
                </c:pt>
                <c:pt idx="2">
                  <c:v>8743559.0800000001</c:v>
                </c:pt>
                <c:pt idx="3">
                  <c:v>34582847.640000001</c:v>
                </c:pt>
                <c:pt idx="4">
                  <c:v>12923498.199999999</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2705479452054875"/>
          <c:y val="1.5772870662460626E-2"/>
          <c:w val="0.4503424657534254"/>
          <c:h val="0.82965299684542582"/>
        </c:manualLayout>
      </c:layout>
      <c:pieChart>
        <c:varyColors val="1"/>
        <c:ser>
          <c:idx val="0"/>
          <c:order val="0"/>
          <c:explosion val="14"/>
          <c:dLbls>
            <c:dLbl>
              <c:idx val="0"/>
              <c:layout>
                <c:manualLayout>
                  <c:x val="3.5708874529106482E-2"/>
                  <c:y val="-0.1373462255041957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6.0075851881792293E-4"/>
                  <c:y val="1.1989990888444699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16530067074948965"/>
                  <c:y val="-6.2693317181506183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21714306259662802"/>
                  <c:y val="0.11111145557866949"/>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4"/>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541"/>
                  <c:y val="0.6474586987862465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333"/>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439"/>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Types'!$P$11:$S$11</c:f>
              <c:strCache>
                <c:ptCount val="4"/>
                <c:pt idx="0">
                  <c:v>Open-ended</c:v>
                </c:pt>
                <c:pt idx="1">
                  <c:v>Interval</c:v>
                </c:pt>
                <c:pt idx="2">
                  <c:v>Closed-end (venture excluded)</c:v>
                </c:pt>
                <c:pt idx="3">
                  <c:v>Venture</c:v>
                </c:pt>
              </c:strCache>
            </c:strRef>
          </c:cat>
          <c:val>
            <c:numRef>
              <c:f>'Fund Types'!$P$12:$S$12</c:f>
              <c:numCache>
                <c:formatCode>General</c:formatCode>
                <c:ptCount val="4"/>
                <c:pt idx="0">
                  <c:v>19</c:v>
                </c:pt>
                <c:pt idx="1">
                  <c:v>24</c:v>
                </c:pt>
                <c:pt idx="2">
                  <c:v>88</c:v>
                </c:pt>
                <c:pt idx="3">
                  <c:v>1012</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31.03.2017</a:t>
            </a:r>
          </a:p>
        </c:rich>
      </c:tx>
      <c:layout>
        <c:manualLayout>
          <c:xMode val="edge"/>
          <c:yMode val="edge"/>
          <c:x val="0.40865399352453208"/>
          <c:y val="1.7301079343691697E-2"/>
        </c:manualLayout>
      </c:layout>
      <c:overlay val="0"/>
      <c:spPr>
        <a:noFill/>
        <a:ln w="25400">
          <a:noFill/>
        </a:ln>
      </c:spPr>
    </c:title>
    <c:autoTitleDeleted val="0"/>
    <c:plotArea>
      <c:layout>
        <c:manualLayout>
          <c:layoutTarget val="inner"/>
          <c:xMode val="edge"/>
          <c:yMode val="edge"/>
          <c:x val="0.28755394937167833"/>
          <c:y val="0.21554358336786902"/>
          <c:w val="0.45666494557032827"/>
          <c:h val="0.65976067136344974"/>
        </c:manualLayout>
      </c:layout>
      <c:pieChart>
        <c:varyColors val="1"/>
        <c:ser>
          <c:idx val="0"/>
          <c:order val="0"/>
          <c:tx>
            <c:strRef>
              <c:f>'NPF under Management'!$A$48</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7.7149334176037379E-2"/>
                  <c:y val="-5.15884879363342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0.2672638014729764"/>
                  <c:y val="9.169929961963309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7.013360370087518E-2"/>
                  <c:y val="-0.1715107302763629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1.6310053634599923E-2"/>
                  <c:y val="-1.556521678105752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8177081961744793E-2"/>
                  <c:y val="0.1474960349207689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Management'!$B$44:$F$44</c:f>
              <c:strCache>
                <c:ptCount val="5"/>
                <c:pt idx="0">
                  <c:v>Securities</c:v>
                </c:pt>
                <c:pt idx="1">
                  <c:v>Cash and bank deposits</c:v>
                </c:pt>
                <c:pt idx="2">
                  <c:v>Bank metals</c:v>
                </c:pt>
                <c:pt idx="3">
                  <c:v>Real estate</c:v>
                </c:pt>
                <c:pt idx="4">
                  <c:v>Other assets</c:v>
                </c:pt>
              </c:strCache>
            </c:strRef>
          </c:cat>
          <c:val>
            <c:numRef>
              <c:f>'NPF under Management'!$B$48:$F$48</c:f>
              <c:numCache>
                <c:formatCode>#,##0</c:formatCode>
                <c:ptCount val="5"/>
                <c:pt idx="0">
                  <c:v>557883182.01029992</c:v>
                </c:pt>
                <c:pt idx="1">
                  <c:v>481901757.75159997</c:v>
                </c:pt>
                <c:pt idx="2">
                  <c:v>9455127.0499999989</c:v>
                </c:pt>
                <c:pt idx="3">
                  <c:v>35102847.640000001</c:v>
                </c:pt>
                <c:pt idx="4">
                  <c:v>12237929.16</c:v>
                </c:pt>
              </c:numCache>
            </c:numRef>
          </c:val>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Open</a:t>
            </a:r>
            <a:endParaRPr lang="uk-UA"/>
          </a:p>
        </c:rich>
      </c:tx>
      <c:layout>
        <c:manualLayout>
          <c:xMode val="edge"/>
          <c:yMode val="edge"/>
          <c:x val="0.34351151584775375"/>
          <c:y val="1.7730557652896127E-2"/>
        </c:manualLayout>
      </c:layout>
      <c:overlay val="0"/>
      <c:spPr>
        <a:noFill/>
        <a:ln w="25400">
          <a:noFill/>
        </a:ln>
      </c:spPr>
    </c:title>
    <c:autoTitleDeleted val="0"/>
    <c:plotArea>
      <c:layout>
        <c:manualLayout>
          <c:layoutTarget val="inner"/>
          <c:xMode val="edge"/>
          <c:yMode val="edge"/>
          <c:x val="8.121369863069243E-2"/>
          <c:y val="0.13442262964220555"/>
          <c:w val="0.65558053977377462"/>
          <c:h val="0.78348776523989749"/>
        </c:manualLayout>
      </c:layout>
      <c:ofPieChart>
        <c:ofPieType val="bar"/>
        <c:varyColors val="1"/>
        <c:ser>
          <c:idx val="0"/>
          <c:order val="0"/>
          <c:tx>
            <c:strRef>
              <c:f>'NPF under Management'!$B$134</c:f>
              <c:strCache>
                <c:ptCount val="1"/>
                <c:pt idx="0">
                  <c:v>Open</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3038546119417306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8.836425527868412E-2"/>
                  <c:y val="0.10346379372672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6262352451845212E-2"/>
                  <c:y val="-1.071834105843151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6162223472065987"/>
                  <c:y val="2.785724635321733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4.5174753844673824E-3"/>
                  <c:y val="-2.6535841585140069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6.303255338488415E-3"/>
                  <c:y val="0.14624773087856957"/>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1.0115890897109642E-2"/>
                  <c:y val="0.22784369112543848"/>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8"/>
              <c:layout>
                <c:manualLayout>
                  <c:x val="-0.21405077670387937"/>
                  <c:y val="1.6803985369981594E-2"/>
                </c:manualLayout>
              </c:layout>
              <c:tx>
                <c:rich>
                  <a:bodyPr/>
                  <a:lstStyle/>
                  <a:p>
                    <a:pPr>
                      <a:defRPr sz="1000" b="1" i="0" u="none" strike="noStrike" baseline="0">
                        <a:solidFill>
                          <a:srgbClr val="000000"/>
                        </a:solidFill>
                        <a:latin typeface="Arial Cyr"/>
                        <a:ea typeface="Arial Cyr"/>
                        <a:cs typeface="Arial Cyr"/>
                      </a:defRPr>
                    </a:pPr>
                    <a:r>
                      <a:rPr lang="en-US"/>
                      <a:t>Securities
47.8%</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Management'!$A$135:$A$142</c:f>
              <c:strCache>
                <c:ptCount val="8"/>
                <c:pt idx="0">
                  <c:v>Cash and bank deposits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Management'!$B$135:$B$142</c:f>
              <c:numCache>
                <c:formatCode>#,##0</c:formatCode>
                <c:ptCount val="8"/>
                <c:pt idx="0">
                  <c:v>366216512.85159999</c:v>
                </c:pt>
                <c:pt idx="1">
                  <c:v>9455127.0499999989</c:v>
                </c:pt>
                <c:pt idx="2">
                  <c:v>30051908.800000001</c:v>
                </c:pt>
                <c:pt idx="3">
                  <c:v>8593494.8900000006</c:v>
                </c:pt>
                <c:pt idx="4">
                  <c:v>5477607.5107000005</c:v>
                </c:pt>
                <c:pt idx="5">
                  <c:v>19304399.969100002</c:v>
                </c:pt>
                <c:pt idx="6">
                  <c:v>0</c:v>
                </c:pt>
                <c:pt idx="7">
                  <c:v>354143319.95639998</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horizontalDpi="-4"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Corporate</a:t>
            </a:r>
            <a:endParaRPr lang="uk-UA"/>
          </a:p>
        </c:rich>
      </c:tx>
      <c:layout>
        <c:manualLayout>
          <c:xMode val="edge"/>
          <c:yMode val="edge"/>
          <c:x val="0.34727319327374889"/>
          <c:y val="1.7667588848691223E-2"/>
        </c:manualLayout>
      </c:layout>
      <c:overlay val="0"/>
      <c:spPr>
        <a:noFill/>
        <a:ln w="25400">
          <a:noFill/>
        </a:ln>
      </c:spPr>
    </c:title>
    <c:autoTitleDeleted val="0"/>
    <c:plotArea>
      <c:layout>
        <c:manualLayout>
          <c:layoutTarget val="inner"/>
          <c:xMode val="edge"/>
          <c:yMode val="edge"/>
          <c:x val="0.12800748511066884"/>
          <c:y val="0.15276607498103273"/>
          <c:w val="0.63190611211330616"/>
          <c:h val="0.75278032325835864"/>
        </c:manualLayout>
      </c:layout>
      <c:ofPieChart>
        <c:ofPieType val="bar"/>
        <c:varyColors val="1"/>
        <c:ser>
          <c:idx val="0"/>
          <c:order val="0"/>
          <c:tx>
            <c:strRef>
              <c:f>'NPF under Management'!$C$134</c:f>
              <c:strCache>
                <c:ptCount val="1"/>
                <c:pt idx="0">
                  <c:v>Corporate</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CCCCFF"/>
              </a:solidFill>
              <a:ln w="25400">
                <a:noFill/>
              </a:ln>
            </c:spPr>
          </c:dPt>
          <c:dPt>
            <c:idx val="2"/>
            <c:bubble3D val="0"/>
            <c:spPr>
              <a:solidFill>
                <a:srgbClr val="FF9900"/>
              </a:solidFill>
              <a:ln w="25400">
                <a:noFill/>
              </a:ln>
            </c:spPr>
          </c:dPt>
          <c:dPt>
            <c:idx val="3"/>
            <c:bubble3D val="0"/>
            <c:spPr>
              <a:solidFill>
                <a:srgbClr val="333333"/>
              </a:solidFill>
              <a:ln w="25400">
                <a:noFill/>
              </a:ln>
            </c:spPr>
          </c:dPt>
          <c:dPt>
            <c:idx val="4"/>
            <c:bubble3D val="0"/>
            <c:spPr>
              <a:solidFill>
                <a:srgbClr val="FF99CC"/>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2.1570351669832975E-2"/>
                  <c:y val="0.3705107003380894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9.2023402881675747E-3"/>
                  <c:y val="2.0088194980333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5.283665062253474E-3"/>
                  <c:y val="6.7315139250899533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8"/>
              <c:layout>
                <c:manualLayout>
                  <c:x val="-0.20981816435433501"/>
                  <c:y val="4.3647465254918472E-3"/>
                </c:manualLayout>
              </c:layout>
              <c:tx>
                <c:rich>
                  <a:bodyPr/>
                  <a:lstStyle/>
                  <a:p>
                    <a:pPr>
                      <a:defRPr sz="1000" b="1" i="0" u="none" strike="noStrike" baseline="0">
                        <a:solidFill>
                          <a:srgbClr val="000000"/>
                        </a:solidFill>
                        <a:latin typeface="Arial Cyr"/>
                        <a:ea typeface="Arial Cyr"/>
                        <a:cs typeface="Arial Cyr"/>
                      </a:defRPr>
                    </a:pPr>
                    <a:r>
                      <a:rPr lang="en-US"/>
                      <a:t>Securities
55.1%</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Management'!$A$135:$A$142</c:f>
              <c:strCache>
                <c:ptCount val="8"/>
                <c:pt idx="0">
                  <c:v>Cash and bank deposits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Management'!$C$135:$C$142</c:f>
              <c:numCache>
                <c:formatCode>#,##0</c:formatCode>
                <c:ptCount val="8"/>
                <c:pt idx="0">
                  <c:v>82881200.010000005</c:v>
                </c:pt>
                <c:pt idx="1">
                  <c:v>0</c:v>
                </c:pt>
                <c:pt idx="2">
                  <c:v>0</c:v>
                </c:pt>
                <c:pt idx="3">
                  <c:v>0</c:v>
                </c:pt>
                <c:pt idx="4">
                  <c:v>24744.54</c:v>
                </c:pt>
                <c:pt idx="5">
                  <c:v>11283556.321</c:v>
                </c:pt>
                <c:pt idx="6">
                  <c:v>0</c:v>
                </c:pt>
                <c:pt idx="7">
                  <c:v>90237808.74000001</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Professional</a:t>
            </a:r>
            <a:endParaRPr lang="uk-UA"/>
          </a:p>
        </c:rich>
      </c:tx>
      <c:layout>
        <c:manualLayout>
          <c:xMode val="edge"/>
          <c:yMode val="edge"/>
          <c:x val="0.42233940496362032"/>
          <c:y val="5.6536939030162318E-2"/>
        </c:manualLayout>
      </c:layout>
      <c:overlay val="0"/>
      <c:spPr>
        <a:noFill/>
        <a:ln w="25400">
          <a:noFill/>
        </a:ln>
      </c:spPr>
    </c:title>
    <c:autoTitleDeleted val="0"/>
    <c:plotArea>
      <c:layout>
        <c:manualLayout>
          <c:layoutTarget val="inner"/>
          <c:xMode val="edge"/>
          <c:yMode val="edge"/>
          <c:x val="0.11113430019229475"/>
          <c:y val="0.14964141316054311"/>
          <c:w val="0.66473220355871943"/>
          <c:h val="0.79368322403883462"/>
        </c:manualLayout>
      </c:layout>
      <c:ofPieChart>
        <c:ofPieType val="bar"/>
        <c:varyColors val="1"/>
        <c:ser>
          <c:idx val="0"/>
          <c:order val="0"/>
          <c:tx>
            <c:strRef>
              <c:f>'NPF under Management'!$D$134</c:f>
              <c:strCache>
                <c:ptCount val="1"/>
                <c:pt idx="0">
                  <c:v>Professional</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CCCCFF"/>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1.8035098350690571E-3"/>
                  <c:y val="0.2643358816363283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0"/>
                  <c:y val="1.382403862213721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3"/>
              <c:layout>
                <c:manualLayout>
                  <c:x val="9.7954362671457754E-2"/>
                  <c:y val="-5.033150962783533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7.0451916632587779E-3"/>
                  <c:y val="-5.3170058380247347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4.5957591842457181E-3"/>
                  <c:y val="1.251469393361677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1.7492268911929838E-3"/>
                  <c:y val="0.10422266121328519"/>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8"/>
              <c:layout>
                <c:manualLayout>
                  <c:x val="-0.21604069596662812"/>
                  <c:y val="-1.4096289095398306E-3"/>
                </c:manualLayout>
              </c:layout>
              <c:tx>
                <c:rich>
                  <a:bodyPr/>
                  <a:lstStyle/>
                  <a:p>
                    <a:pPr>
                      <a:defRPr sz="1000" b="1" i="0" u="none" strike="noStrike" baseline="0">
                        <a:solidFill>
                          <a:srgbClr val="000000"/>
                        </a:solidFill>
                        <a:latin typeface="Arial Cyr"/>
                        <a:ea typeface="Arial Cyr"/>
                        <a:cs typeface="Arial Cyr"/>
                      </a:defRPr>
                    </a:pPr>
                    <a:r>
                      <a:rPr lang="en-US"/>
                      <a:t>Securities
65.1%</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Management'!$A$135:$A$142</c:f>
              <c:strCache>
                <c:ptCount val="8"/>
                <c:pt idx="0">
                  <c:v>Cash and bank deposits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Management'!$D$135:$D$142</c:f>
              <c:numCache>
                <c:formatCode>#,##0</c:formatCode>
                <c:ptCount val="8"/>
                <c:pt idx="0">
                  <c:v>32804044.890000001</c:v>
                </c:pt>
                <c:pt idx="1">
                  <c:v>0</c:v>
                </c:pt>
                <c:pt idx="2">
                  <c:v>5050938.84</c:v>
                </c:pt>
                <c:pt idx="3">
                  <c:v>3644434.27</c:v>
                </c:pt>
                <c:pt idx="4">
                  <c:v>7677543.4960000003</c:v>
                </c:pt>
                <c:pt idx="5">
                  <c:v>28939103.1204</c:v>
                </c:pt>
                <c:pt idx="6">
                  <c:v>0</c:v>
                </c:pt>
                <c:pt idx="7">
                  <c:v>40795098.356700003</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31.03.2016</a:t>
            </a:r>
          </a:p>
        </c:rich>
      </c:tx>
      <c:layout>
        <c:manualLayout>
          <c:xMode val="edge"/>
          <c:yMode val="edge"/>
          <c:x val="0.43605941302791756"/>
          <c:y val="1.7241123161491605E-2"/>
        </c:manualLayout>
      </c:layout>
      <c:overlay val="0"/>
      <c:spPr>
        <a:noFill/>
        <a:ln w="25400">
          <a:noFill/>
        </a:ln>
      </c:spPr>
    </c:title>
    <c:autoTitleDeleted val="0"/>
    <c:plotArea>
      <c:layout>
        <c:manualLayout>
          <c:layoutTarget val="inner"/>
          <c:xMode val="edge"/>
          <c:yMode val="edge"/>
          <c:x val="0.23517429378813146"/>
          <c:y val="0.19466065237168237"/>
          <c:w val="0.43564355733221838"/>
          <c:h val="0.64186490065856128"/>
        </c:manualLayout>
      </c:layout>
      <c:pieChart>
        <c:varyColors val="1"/>
        <c:ser>
          <c:idx val="0"/>
          <c:order val="0"/>
          <c:tx>
            <c:strRef>
              <c:f>'NPF under Management'!$A$62</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3.42075914499467E-2"/>
                  <c:y val="-1.13241890126691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0.39226081618829955"/>
                  <c:y val="5.430599525574783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2.439797370320761E-2"/>
                  <c:y val="-0.15439685605337106"/>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5312060555229728E-3"/>
                  <c:y val="1.666348310234798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4809951220326635E-2"/>
                  <c:y val="9.645846156022978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Management'!$B$51:$F$51</c:f>
              <c:strCache>
                <c:ptCount val="5"/>
                <c:pt idx="0">
                  <c:v>Securities</c:v>
                </c:pt>
                <c:pt idx="1">
                  <c:v>Cash and bank deposits</c:v>
                </c:pt>
                <c:pt idx="2">
                  <c:v>Bank metals</c:v>
                </c:pt>
                <c:pt idx="3">
                  <c:v>Real estate</c:v>
                </c:pt>
                <c:pt idx="4">
                  <c:v>Other assets</c:v>
                </c:pt>
              </c:strCache>
            </c:strRef>
          </c:cat>
          <c:val>
            <c:numRef>
              <c:f>'NPF under Management'!$B$62:$F$62</c:f>
              <c:numCache>
                <c:formatCode>#,##0</c:formatCode>
                <c:ptCount val="5"/>
                <c:pt idx="0">
                  <c:v>508435064.3348</c:v>
                </c:pt>
                <c:pt idx="1">
                  <c:v>402007710.26000011</c:v>
                </c:pt>
                <c:pt idx="2">
                  <c:v>17088292.616</c:v>
                </c:pt>
                <c:pt idx="3">
                  <c:v>23915398.810000002</c:v>
                </c:pt>
                <c:pt idx="4">
                  <c:v>13361091.880000001</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39981995057828E-2"/>
          <c:y val="6.4220375275872266E-2"/>
          <c:w val="0.88712074264026786"/>
          <c:h val="0.66726059110426172"/>
        </c:manualLayout>
      </c:layout>
      <c:barChart>
        <c:barDir val="col"/>
        <c:grouping val="clustered"/>
        <c:varyColors val="0"/>
        <c:ser>
          <c:idx val="1"/>
          <c:order val="0"/>
          <c:tx>
            <c:strRef>
              <c:f>'IC under Managem'!$B$2</c:f>
              <c:strCache>
                <c:ptCount val="1"/>
                <c:pt idx="0">
                  <c:v>Number of AMC Managing IC Assets</c:v>
                </c:pt>
              </c:strCache>
            </c:strRef>
          </c:tx>
          <c:spPr>
            <a:solidFill>
              <a:srgbClr val="008080"/>
            </a:solidFill>
            <a:ln w="25400">
              <a:noFill/>
            </a:ln>
          </c:spPr>
          <c:invertIfNegative val="0"/>
          <c:dLbls>
            <c:dLbl>
              <c:idx val="1"/>
              <c:layout>
                <c:manualLayout>
                  <c:x val="-1.5975556426319128E-3"/>
                  <c:y val="4.970744990545533E-2"/>
                </c:manualLayout>
              </c:layout>
              <c:spPr>
                <a:noFill/>
                <a:ln w="25400">
                  <a:noFill/>
                </a:ln>
              </c:spPr>
              <c:txPr>
                <a:bodyPr/>
                <a:lstStyle/>
                <a:p>
                  <a:pPr>
                    <a:defRPr sz="1000" b="1" i="0" u="none" strike="noStrike" baseline="0">
                      <a:solidFill>
                        <a:srgbClr val="33330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6326902697220735E-3"/>
                  <c:y val="7.9355597791655359E-3"/>
                </c:manualLayout>
              </c:layout>
              <c:spPr>
                <a:noFill/>
                <a:ln w="25400">
                  <a:noFill/>
                </a:ln>
              </c:spPr>
              <c:txPr>
                <a:bodyPr/>
                <a:lstStyle/>
                <a:p>
                  <a:pPr>
                    <a:defRPr sz="1000" b="1" i="0" u="none" strike="noStrike" baseline="0">
                      <a:solidFill>
                        <a:srgbClr val="33330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1.162984754231936E-2"/>
                </c:manualLayout>
              </c:layout>
              <c:spPr>
                <a:noFill/>
                <a:ln w="25400">
                  <a:noFill/>
                </a:ln>
              </c:spPr>
              <c:txPr>
                <a:bodyPr/>
                <a:lstStyle/>
                <a:p>
                  <a:pPr>
                    <a:defRPr sz="1000" b="1" i="0" u="none" strike="noStrike" baseline="0">
                      <a:solidFill>
                        <a:srgbClr val="33330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3333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'[13]IC under Management'!$A$4:$A$20</c:f>
              <c:strCache>
                <c:ptCount val="17"/>
                <c:pt idx="0">
                  <c:v>2009</c:v>
                </c:pt>
                <c:pt idx="1">
                  <c:v>2010</c:v>
                </c:pt>
                <c:pt idx="2">
                  <c:v>2011</c:v>
                </c:pt>
                <c:pt idx="3">
                  <c:v>2012</c:v>
                </c:pt>
                <c:pt idx="4">
                  <c:v>2013</c:v>
                </c:pt>
                <c:pt idx="5">
                  <c:v>1 кв. 2014</c:v>
                </c:pt>
                <c:pt idx="6">
                  <c:v>2 кв. 2014</c:v>
                </c:pt>
                <c:pt idx="7">
                  <c:v>3 кв. 2014</c:v>
                </c:pt>
                <c:pt idx="8">
                  <c:v>2014</c:v>
                </c:pt>
                <c:pt idx="9">
                  <c:v>1 кв. 2015</c:v>
                </c:pt>
                <c:pt idx="10">
                  <c:v>2 кв. 2015</c:v>
                </c:pt>
                <c:pt idx="11">
                  <c:v>3 кв. 2015</c:v>
                </c:pt>
                <c:pt idx="12">
                  <c:v>2015</c:v>
                </c:pt>
                <c:pt idx="13">
                  <c:v>Q1 2016</c:v>
                </c:pt>
                <c:pt idx="14">
                  <c:v>Q2 2016</c:v>
                </c:pt>
                <c:pt idx="15">
                  <c:v>Q3 2016</c:v>
                </c:pt>
                <c:pt idx="16">
                  <c:v>Q4 2016</c:v>
                </c:pt>
              </c:strCache>
            </c:strRef>
          </c:cat>
          <c:val>
            <c:numRef>
              <c:f>'IC under Managem'!$B$4:$B$8</c:f>
              <c:numCache>
                <c:formatCode>General</c:formatCode>
                <c:ptCount val="5"/>
                <c:pt idx="0">
                  <c:v>2</c:v>
                </c:pt>
                <c:pt idx="1">
                  <c:v>3</c:v>
                </c:pt>
                <c:pt idx="2">
                  <c:v>3</c:v>
                </c:pt>
                <c:pt idx="3">
                  <c:v>3</c:v>
                </c:pt>
                <c:pt idx="4">
                  <c:v>3</c:v>
                </c:pt>
              </c:numCache>
            </c:numRef>
          </c:val>
        </c:ser>
        <c:ser>
          <c:idx val="0"/>
          <c:order val="1"/>
          <c:tx>
            <c:strRef>
              <c:f>'IC under Managem'!$C$2</c:f>
              <c:strCache>
                <c:ptCount val="1"/>
                <c:pt idx="0">
                  <c:v> Number of IC with their assets under management</c:v>
                </c:pt>
              </c:strCache>
            </c:strRef>
          </c:tx>
          <c:spPr>
            <a:solidFill>
              <a:srgbClr val="CCFFCC"/>
            </a:solidFill>
            <a:ln w="25400">
              <a:noFill/>
            </a:ln>
          </c:spPr>
          <c:invertIfNegative val="0"/>
          <c:dLbls>
            <c:dLbl>
              <c:idx val="1"/>
              <c:layout>
                <c:manualLayout>
                  <c:x val="1.0256410256410256E-2"/>
                  <c:y val="3.8314176245210726E-3"/>
                </c:manualLayout>
              </c:layout>
              <c:spPr>
                <a:noFill/>
                <a:ln w="25400">
                  <a:noFill/>
                </a:ln>
              </c:spPr>
              <c:txPr>
                <a:bodyPr/>
                <a:lstStyle/>
                <a:p>
                  <a:pPr>
                    <a:defRPr sz="10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1951883984972971E-3"/>
                  <c:y val="-3.1968110425404932E-3"/>
                </c:manualLayout>
              </c:layout>
              <c:spPr>
                <a:noFill/>
                <a:ln w="25400">
                  <a:noFill/>
                </a:ln>
              </c:spPr>
              <c:txPr>
                <a:bodyPr/>
                <a:lstStyle/>
                <a:p>
                  <a:pPr>
                    <a:defRPr sz="10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1.7683465959327994E-2"/>
                </c:manualLayout>
              </c:layout>
              <c:spPr>
                <a:noFill/>
                <a:ln w="25400">
                  <a:noFill/>
                </a:ln>
              </c:spPr>
              <c:txPr>
                <a:bodyPr/>
                <a:lstStyle/>
                <a:p>
                  <a:pPr>
                    <a:defRPr sz="10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339966"/>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'[13]IC under Management'!$A$4:$A$20</c:f>
              <c:strCache>
                <c:ptCount val="17"/>
                <c:pt idx="0">
                  <c:v>2009</c:v>
                </c:pt>
                <c:pt idx="1">
                  <c:v>2010</c:v>
                </c:pt>
                <c:pt idx="2">
                  <c:v>2011</c:v>
                </c:pt>
                <c:pt idx="3">
                  <c:v>2012</c:v>
                </c:pt>
                <c:pt idx="4">
                  <c:v>2013</c:v>
                </c:pt>
                <c:pt idx="5">
                  <c:v>1 кв. 2014</c:v>
                </c:pt>
                <c:pt idx="6">
                  <c:v>2 кв. 2014</c:v>
                </c:pt>
                <c:pt idx="7">
                  <c:v>3 кв. 2014</c:v>
                </c:pt>
                <c:pt idx="8">
                  <c:v>2014</c:v>
                </c:pt>
                <c:pt idx="9">
                  <c:v>1 кв. 2015</c:v>
                </c:pt>
                <c:pt idx="10">
                  <c:v>2 кв. 2015</c:v>
                </c:pt>
                <c:pt idx="11">
                  <c:v>3 кв. 2015</c:v>
                </c:pt>
                <c:pt idx="12">
                  <c:v>2015</c:v>
                </c:pt>
                <c:pt idx="13">
                  <c:v>Q1 2016</c:v>
                </c:pt>
                <c:pt idx="14">
                  <c:v>Q2 2016</c:v>
                </c:pt>
                <c:pt idx="15">
                  <c:v>Q3 2016</c:v>
                </c:pt>
                <c:pt idx="16">
                  <c:v>Q4 2016</c:v>
                </c:pt>
              </c:strCache>
            </c:strRef>
          </c:cat>
          <c:val>
            <c:numRef>
              <c:f>'IC under Managem'!$C$4:$C$8</c:f>
              <c:numCache>
                <c:formatCode>General</c:formatCode>
                <c:ptCount val="5"/>
                <c:pt idx="0">
                  <c:v>5</c:v>
                </c:pt>
                <c:pt idx="1">
                  <c:v>7</c:v>
                </c:pt>
                <c:pt idx="2">
                  <c:v>7</c:v>
                </c:pt>
                <c:pt idx="3">
                  <c:v>7</c:v>
                </c:pt>
                <c:pt idx="4">
                  <c:v>7</c:v>
                </c:pt>
              </c:numCache>
            </c:numRef>
          </c:val>
        </c:ser>
        <c:dLbls>
          <c:showLegendKey val="0"/>
          <c:showVal val="0"/>
          <c:showCatName val="0"/>
          <c:showSerName val="0"/>
          <c:showPercent val="0"/>
          <c:showBubbleSize val="0"/>
        </c:dLbls>
        <c:gapWidth val="150"/>
        <c:axId val="425875456"/>
        <c:axId val="425876016"/>
      </c:barChart>
      <c:lineChart>
        <c:grouping val="standard"/>
        <c:varyColors val="0"/>
        <c:ser>
          <c:idx val="2"/>
          <c:order val="2"/>
          <c:tx>
            <c:strRef>
              <c:f>'IC under Managem'!$D$2:$D$3</c:f>
              <c:strCache>
                <c:ptCount val="2"/>
                <c:pt idx="0">
                  <c:v>IC AuM, UAH mln. (right-hand scale)</c:v>
                </c:pt>
              </c:strCache>
            </c:strRef>
          </c:tx>
          <c:spPr>
            <a:ln w="25400">
              <a:solidFill>
                <a:srgbClr val="800080"/>
              </a:solidFill>
              <a:prstDash val="solid"/>
            </a:ln>
          </c:spPr>
          <c:marker>
            <c:symbol val="triangle"/>
            <c:size val="6"/>
            <c:spPr>
              <a:solidFill>
                <a:srgbClr val="800080"/>
              </a:solidFill>
              <a:ln>
                <a:solidFill>
                  <a:srgbClr val="800080"/>
                </a:solidFill>
                <a:prstDash val="solid"/>
              </a:ln>
            </c:spPr>
          </c:marker>
          <c:dLbls>
            <c:dLbl>
              <c:idx val="0"/>
              <c:layout>
                <c:manualLayout>
                  <c:x val="-9.0068497518554485E-3"/>
                  <c:y val="-7.3296113120344328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249817368994691E-2"/>
                  <c:y val="-5.9293465577312007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311704308121832E-2"/>
                  <c:y val="-5.4469032175394609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9.9161848386148058E-3"/>
                  <c:y val="-4.4965843576687398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0288960449795699E-2"/>
                  <c:y val="-5.254111024332158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2308398720473054E-2"/>
                  <c:y val="-3.6631978363619637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8026976005712747E-2"/>
                  <c:y val="-4.1821257753921343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8026976005712747E-2"/>
                  <c:y val="-3.4747871370190135E-2"/>
                </c:manualLayout>
              </c:layout>
              <c:numFmt formatCode="#,##0.0" sourceLinked="0"/>
              <c:spPr>
                <a:noFill/>
                <a:ln w="25400">
                  <a:noFill/>
                </a:ln>
              </c:spPr>
              <c:txPr>
                <a:bodyPr/>
                <a:lstStyle/>
                <a:p>
                  <a:pPr>
                    <a:defRPr sz="1000" b="1" i="1"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'IC under Managem'!$A$4:$A$8</c:f>
              <c:strCache>
                <c:ptCount val="5"/>
                <c:pt idx="0">
                  <c:v>Q1 2016</c:v>
                </c:pt>
                <c:pt idx="1">
                  <c:v>Q2 2016</c:v>
                </c:pt>
                <c:pt idx="2">
                  <c:v>Q3 2016</c:v>
                </c:pt>
                <c:pt idx="3">
                  <c:v>Q4 2016</c:v>
                </c:pt>
                <c:pt idx="4">
                  <c:v>Q1 2017</c:v>
                </c:pt>
              </c:strCache>
            </c:strRef>
          </c:cat>
          <c:val>
            <c:numRef>
              <c:f>'IC under Managem'!$D$4:$D$8</c:f>
              <c:numCache>
                <c:formatCode>0.0</c:formatCode>
                <c:ptCount val="5"/>
                <c:pt idx="0">
                  <c:v>33.496347230000005</c:v>
                </c:pt>
                <c:pt idx="1">
                  <c:v>48.467840840000001</c:v>
                </c:pt>
                <c:pt idx="2">
                  <c:v>51.256715999999997</c:v>
                </c:pt>
                <c:pt idx="3">
                  <c:v>54.312022040000002</c:v>
                </c:pt>
                <c:pt idx="4">
                  <c:v>69.134045189999995</c:v>
                </c:pt>
              </c:numCache>
            </c:numRef>
          </c:val>
          <c:smooth val="0"/>
        </c:ser>
        <c:dLbls>
          <c:showLegendKey val="0"/>
          <c:showVal val="0"/>
          <c:showCatName val="0"/>
          <c:showSerName val="0"/>
          <c:showPercent val="0"/>
          <c:showBubbleSize val="0"/>
        </c:dLbls>
        <c:marker val="1"/>
        <c:smooth val="0"/>
        <c:axId val="425876576"/>
        <c:axId val="425877136"/>
      </c:lineChart>
      <c:catAx>
        <c:axId val="425875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425876016"/>
        <c:crosses val="autoZero"/>
        <c:auto val="0"/>
        <c:lblAlgn val="ctr"/>
        <c:lblOffset val="100"/>
        <c:tickLblSkip val="1"/>
        <c:tickMarkSkip val="1"/>
        <c:noMultiLvlLbl val="0"/>
      </c:catAx>
      <c:valAx>
        <c:axId val="425876016"/>
        <c:scaling>
          <c:orientation val="minMax"/>
          <c:max val="8"/>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25875456"/>
        <c:crosses val="autoZero"/>
        <c:crossBetween val="between"/>
      </c:valAx>
      <c:catAx>
        <c:axId val="425876576"/>
        <c:scaling>
          <c:orientation val="minMax"/>
        </c:scaling>
        <c:delete val="1"/>
        <c:axPos val="b"/>
        <c:numFmt formatCode="General" sourceLinked="1"/>
        <c:majorTickMark val="out"/>
        <c:minorTickMark val="none"/>
        <c:tickLblPos val="nextTo"/>
        <c:crossAx val="425877136"/>
        <c:crosses val="autoZero"/>
        <c:auto val="0"/>
        <c:lblAlgn val="ctr"/>
        <c:lblOffset val="100"/>
        <c:noMultiLvlLbl val="0"/>
      </c:catAx>
      <c:valAx>
        <c:axId val="425877136"/>
        <c:scaling>
          <c:orientation val="minMax"/>
          <c:max val="7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425876576"/>
        <c:crosses val="max"/>
        <c:crossBetween val="between"/>
        <c:majorUnit val="8"/>
      </c:valAx>
      <c:spPr>
        <a:solidFill>
          <a:srgbClr val="FFFFFF"/>
        </a:solidFill>
        <a:ln w="25400">
          <a:noFill/>
        </a:ln>
      </c:spPr>
    </c:plotArea>
    <c:legend>
      <c:legendPos val="r"/>
      <c:layout>
        <c:manualLayout>
          <c:xMode val="edge"/>
          <c:yMode val="edge"/>
          <c:x val="8.6208416302912441E-2"/>
          <c:y val="0.83182123116689144"/>
          <c:w val="0.75623623067135082"/>
          <c:h val="0.16407300048298554"/>
        </c:manualLayout>
      </c:layout>
      <c:overlay val="0"/>
      <c:spPr>
        <a:solidFill>
          <a:srgbClr val="FFFFFF"/>
        </a:solidFill>
        <a:ln w="25400">
          <a:noFill/>
        </a:ln>
      </c:spPr>
      <c:txPr>
        <a:bodyPr/>
        <a:lstStyle/>
        <a:p>
          <a:pPr>
            <a:defRPr sz="9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284085108826017"/>
          <c:y val="8.2204843879760361E-2"/>
          <c:w val="0.40029566875769784"/>
          <c:h val="0.7894808541595677"/>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944134690478935E-2"/>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141387995762886E-2"/>
                  <c:y val="-0.1803210236151006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12658277098695087"/>
                  <c:y val="8.8998859094423302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0238562282228609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Types'!$C$16:$E$16,'Fund Types'!$G$16)</c:f>
              <c:strCache>
                <c:ptCount val="4"/>
                <c:pt idx="0">
                  <c:v>Equity funds</c:v>
                </c:pt>
                <c:pt idx="1">
                  <c:v>Bond funds</c:v>
                </c:pt>
                <c:pt idx="2">
                  <c:v>Mixed funds*</c:v>
                </c:pt>
                <c:pt idx="3">
                  <c:v>Other funds</c:v>
                </c:pt>
              </c:strCache>
            </c:strRef>
          </c:cat>
          <c:val>
            <c:numRef>
              <c:f>('Fund Types'!$C$21:$E$21,'Fund Types'!$G$21)</c:f>
              <c:numCache>
                <c:formatCode>General</c:formatCode>
                <c:ptCount val="4"/>
                <c:pt idx="0">
                  <c:v>8</c:v>
                </c:pt>
                <c:pt idx="1">
                  <c:v>5</c:v>
                </c:pt>
                <c:pt idx="2">
                  <c:v>16</c:v>
                </c:pt>
                <c:pt idx="3">
                  <c:v>7</c:v>
                </c:pt>
              </c:numCache>
            </c:numRef>
          </c:val>
        </c:ser>
        <c:dLbls>
          <c:showLegendKey val="0"/>
          <c:showVal val="0"/>
          <c:showCatName val="0"/>
          <c:showSerName val="0"/>
          <c:showPercent val="0"/>
          <c:showBubbleSize val="0"/>
          <c:showLeaderLines val="0"/>
        </c:dLbls>
        <c:firstSliceAng val="16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By Asset Value</a:t>
            </a:r>
            <a:endParaRPr lang="uk-UA"/>
          </a:p>
        </c:rich>
      </c:tx>
      <c:layout>
        <c:manualLayout>
          <c:xMode val="edge"/>
          <c:yMode val="edge"/>
          <c:x val="0.52365928921047156"/>
          <c:y val="1.4124325261229163E-2"/>
        </c:manualLayout>
      </c:layout>
      <c:overlay val="0"/>
      <c:spPr>
        <a:noFill/>
        <a:ln w="25400">
          <a:noFill/>
        </a:ln>
      </c:spPr>
    </c:title>
    <c:autoTitleDeleted val="0"/>
    <c:plotArea>
      <c:layout>
        <c:manualLayout>
          <c:layoutTarget val="inner"/>
          <c:xMode val="edge"/>
          <c:yMode val="edge"/>
          <c:x val="0.45268173664984956"/>
          <c:y val="0.15542521994134928"/>
          <c:w val="0.33753969213612428"/>
          <c:h val="0.6275659824046926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4326055457578843"/>
                  <c:y val="9.0395480225988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5760279769917334E-2"/>
                  <c:y val="-0.1357781684339463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10912226966675732"/>
                  <c:y val="-2.027851499105704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2101799336806164"/>
                  <c:y val="8.868391771793143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1.6489912043398561E-2"/>
                  <c:y val="1.66794482723260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8355262554581736E-2"/>
                  <c:y val="-6.571079222924260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Breakdown'!$H$21:$H$26</c:f>
              <c:strCache>
                <c:ptCount val="6"/>
                <c:pt idx="0">
                  <c:v>c.Kyiv and Kyiv region</c:v>
                </c:pt>
                <c:pt idx="1">
                  <c:v>Dnipropetrovsk region</c:v>
                </c:pt>
                <c:pt idx="2">
                  <c:v>Kharkiv region</c:v>
                </c:pt>
                <c:pt idx="3">
                  <c:v>Zaporizhzhia region</c:v>
                </c:pt>
                <c:pt idx="4">
                  <c:v>Lviv region</c:v>
                </c:pt>
                <c:pt idx="5">
                  <c:v>Other Regions</c:v>
                </c:pt>
              </c:strCache>
            </c:strRef>
          </c:cat>
          <c:val>
            <c:numRef>
              <c:f>'Regional Breakdown'!$I$21:$I$26</c:f>
              <c:numCache>
                <c:formatCode>0.00%</c:formatCode>
                <c:ptCount val="6"/>
                <c:pt idx="0">
                  <c:v>0.81533851147178416</c:v>
                </c:pt>
                <c:pt idx="1">
                  <c:v>7.1705770248454842E-2</c:v>
                </c:pt>
                <c:pt idx="2">
                  <c:v>4.2910218519827799E-2</c:v>
                </c:pt>
                <c:pt idx="3">
                  <c:v>3.0390687226664798E-2</c:v>
                </c:pt>
                <c:pt idx="4">
                  <c:v>1.8975563126312985E-2</c:v>
                </c:pt>
                <c:pt idx="5">
                  <c:v>2.0679249406955424E-2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By Number</a:t>
            </a:r>
            <a:endParaRPr lang="uk-UA"/>
          </a:p>
        </c:rich>
      </c:tx>
      <c:layout>
        <c:manualLayout>
          <c:xMode val="edge"/>
          <c:yMode val="edge"/>
          <c:x val="0.24761925490271949"/>
          <c:y val="1.4409448818897641E-2"/>
        </c:manualLayout>
      </c:layout>
      <c:overlay val="0"/>
      <c:spPr>
        <a:noFill/>
        <a:ln w="25400">
          <a:noFill/>
        </a:ln>
      </c:spPr>
    </c:title>
    <c:autoTitleDeleted val="0"/>
    <c:plotArea>
      <c:layout>
        <c:manualLayout>
          <c:layoutTarget val="inner"/>
          <c:xMode val="edge"/>
          <c:yMode val="edge"/>
          <c:x val="0.19055118110236274"/>
          <c:y val="0.14697406340057639"/>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9381916630499929"/>
                  <c:y val="9.79827089337174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2294334873037232E-2"/>
                  <c:y val="-8.460518464289647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7636806803125096E-2"/>
                  <c:y val="-2.8494418556338939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8617894652115091E-2"/>
                  <c:y val="3.33743655559044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1547122218051518E-4"/>
                  <c:y val="-2.450114492351736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6.1757579515159006E-2"/>
                  <c:y val="-0.1032104015576789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378E-2"/>
                  <c:y val="-0.2111022865657646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Breakdown'!$E$21:$E$26</c:f>
              <c:strCache>
                <c:ptCount val="6"/>
                <c:pt idx="0">
                  <c:v>c.Kyiv and Kyiv region</c:v>
                </c:pt>
                <c:pt idx="1">
                  <c:v>Dnipropetrovsk region</c:v>
                </c:pt>
                <c:pt idx="2">
                  <c:v>Kharkiv region</c:v>
                </c:pt>
                <c:pt idx="3">
                  <c:v>Lviv region</c:v>
                </c:pt>
                <c:pt idx="4">
                  <c:v>Zaporizhzhia region</c:v>
                </c:pt>
                <c:pt idx="5">
                  <c:v>Other Regions</c:v>
                </c:pt>
              </c:strCache>
            </c:strRef>
          </c:cat>
          <c:val>
            <c:numRef>
              <c:f>'Regional Breakdown'!$F$21:$F$26</c:f>
              <c:numCache>
                <c:formatCode>0.00%</c:formatCode>
                <c:ptCount val="6"/>
                <c:pt idx="0">
                  <c:v>0.72591362126245851</c:v>
                </c:pt>
                <c:pt idx="1">
                  <c:v>7.4750830564784057E-2</c:v>
                </c:pt>
                <c:pt idx="2">
                  <c:v>5.9800664451827246E-2</c:v>
                </c:pt>
                <c:pt idx="3">
                  <c:v>4.2358803986710963E-2</c:v>
                </c:pt>
                <c:pt idx="4">
                  <c:v>2.4916943521594685E-2</c:v>
                </c:pt>
                <c:pt idx="5">
                  <c:v>7.2259136212624586E-2</c:v>
                </c:pt>
              </c:numCache>
            </c:numRef>
          </c:val>
        </c:ser>
        <c:dLbls>
          <c:showLegendKey val="0"/>
          <c:showVal val="0"/>
          <c:showCatName val="0"/>
          <c:showSerName val="0"/>
          <c:showPercent val="0"/>
          <c:showBubbleSize val="0"/>
          <c:showLeaderLines val="0"/>
        </c:dLbls>
        <c:firstSliceAng val="23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122" r="0.75000000000000122"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yr"/>
                <a:ea typeface="Arial Cyr"/>
                <a:cs typeface="Arial Cyr"/>
              </a:defRPr>
            </a:pPr>
            <a:r>
              <a:rPr lang="en-US"/>
              <a:t>CII </a:t>
            </a:r>
            <a:r>
              <a:rPr lang="en-US" baseline="0"/>
              <a:t> Assets</a:t>
            </a:r>
            <a:endParaRPr lang="ru-RU"/>
          </a:p>
        </c:rich>
      </c:tx>
      <c:layout>
        <c:manualLayout>
          <c:xMode val="edge"/>
          <c:yMode val="edge"/>
          <c:x val="0.42808194767733238"/>
          <c:y val="4.8653253176257766E-2"/>
        </c:manualLayout>
      </c:layout>
      <c:overlay val="0"/>
      <c:spPr>
        <a:noFill/>
        <a:ln w="25400">
          <a:noFill/>
        </a:ln>
      </c:spPr>
    </c:title>
    <c:autoTitleDeleted val="0"/>
    <c:plotArea>
      <c:layout>
        <c:manualLayout>
          <c:layoutTarget val="inner"/>
          <c:xMode val="edge"/>
          <c:yMode val="edge"/>
          <c:x val="8.9416058394160725E-2"/>
          <c:y val="0.24512534818941537"/>
          <c:w val="0.71167883211679106"/>
          <c:h val="0.66852367688022285"/>
        </c:manualLayout>
      </c:layout>
      <c:ofPieChart>
        <c:ofPieType val="bar"/>
        <c:varyColors val="1"/>
        <c:ser>
          <c:idx val="0"/>
          <c:order val="0"/>
          <c:tx>
            <c:strRef>
              <c:f>'Assets and NAV'!$B$36</c:f>
              <c:strCache>
                <c:ptCount val="1"/>
                <c:pt idx="0">
                  <c:v>31.03.2017</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1.0989030643727572E-2"/>
                  <c:y val="0.3116451071247938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4.87890977618482E-19"/>
                  <c:y val="-5.1815556481623636E-2"/>
                </c:manualLayout>
              </c:layout>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6.9809151985688331E-3"/>
                  <c:y val="8.4984381295827763E-2"/>
                </c:manualLayout>
              </c:layout>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1.4493161558276299E-2"/>
                  <c:y val="0.21933097873893698"/>
                </c:manualLayout>
              </c:layout>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1092183059122718"/>
                  <c:y val="-0.27273864967359601"/>
                </c:manualLayout>
              </c:layout>
              <c:tx>
                <c:rich>
                  <a:bodyPr/>
                  <a:lstStyle/>
                  <a:p>
                    <a:pPr>
                      <a:defRPr sz="1100" b="1" i="1" u="none" strike="noStrike" baseline="0">
                        <a:solidFill>
                          <a:srgbClr val="000000"/>
                        </a:solidFill>
                        <a:latin typeface="Arial Cyr"/>
                        <a:ea typeface="Arial Cyr"/>
                        <a:cs typeface="Arial Cyr"/>
                      </a:defRPr>
                    </a:pPr>
                    <a:r>
                      <a:rPr lang="en-US"/>
                      <a:t>All funds ex. venture
3.36%</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'Assets and NAV'!$A$37:$A$40</c:f>
              <c:strCache>
                <c:ptCount val="4"/>
                <c:pt idx="0">
                  <c:v>Venture funds</c:v>
                </c:pt>
                <c:pt idx="1">
                  <c:v>Open-ended</c:v>
                </c:pt>
                <c:pt idx="2">
                  <c:v>Interval</c:v>
                </c:pt>
                <c:pt idx="3">
                  <c:v>Closed-end  (excl. venture), incl.</c:v>
                </c:pt>
              </c:strCache>
            </c:strRef>
          </c:cat>
          <c:val>
            <c:numRef>
              <c:f>'Assets and NAV'!$B$37:$B$40</c:f>
              <c:numCache>
                <c:formatCode>0.00%</c:formatCode>
                <c:ptCount val="4"/>
                <c:pt idx="0">
                  <c:v>0.96635096702885792</c:v>
                </c:pt>
                <c:pt idx="1">
                  <c:v>2.4998027629063063E-4</c:v>
                </c:pt>
                <c:pt idx="2">
                  <c:v>2.8249138025720561E-4</c:v>
                </c:pt>
                <c:pt idx="3">
                  <c:v>3.3116561314594131E-2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41026151576563E-2"/>
          <c:y val="0.11946072574347805"/>
          <c:w val="0.91086111143073978"/>
          <c:h val="0.69364292367180791"/>
        </c:manualLayout>
      </c:layout>
      <c:barChart>
        <c:barDir val="col"/>
        <c:grouping val="stacked"/>
        <c:varyColors val="0"/>
        <c:ser>
          <c:idx val="1"/>
          <c:order val="0"/>
          <c:tx>
            <c:strRef>
              <c:f>'Assets and NAV'!$A$10</c:f>
              <c:strCache>
                <c:ptCount val="1"/>
                <c:pt idx="0">
                  <c:v>Venture funds</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'Assets and NAV'!$B$3:$D$3</c:f>
              <c:strCache>
                <c:ptCount val="3"/>
                <c:pt idx="0">
                  <c:v>31.03.2016</c:v>
                </c:pt>
                <c:pt idx="1">
                  <c:v>31.12.2016</c:v>
                </c:pt>
                <c:pt idx="2">
                  <c:v>31.03.2017</c:v>
                </c:pt>
              </c:strCache>
            </c:strRef>
          </c:cat>
          <c:val>
            <c:numRef>
              <c:f>'Assets and NAV'!$B$10:$D$10</c:f>
              <c:numCache>
                <c:formatCode>#,##0.00</c:formatCode>
                <c:ptCount val="3"/>
                <c:pt idx="0">
                  <c:v>227616.41449164602</c:v>
                </c:pt>
                <c:pt idx="1">
                  <c:v>222138.47172317631</c:v>
                </c:pt>
                <c:pt idx="2">
                  <c:v>238628.79843826641</c:v>
                </c:pt>
              </c:numCache>
            </c:numRef>
          </c:val>
        </c:ser>
        <c:ser>
          <c:idx val="0"/>
          <c:order val="1"/>
          <c:tx>
            <c:strRef>
              <c:f>'Assets and NAV'!$A$9</c:f>
              <c:strCache>
                <c:ptCount val="1"/>
                <c:pt idx="0">
                  <c:v>All funds  (excl. venture)</c:v>
                </c:pt>
              </c:strCache>
            </c:strRef>
          </c:tx>
          <c:spPr>
            <a:solidFill>
              <a:srgbClr val="FF99CC"/>
            </a:solidFill>
            <a:ln w="25400">
              <a:noFill/>
            </a:ln>
          </c:spPr>
          <c:invertIfNegative val="0"/>
          <c:dLbls>
            <c:dLbl>
              <c:idx val="0"/>
              <c:layout>
                <c:manualLayout>
                  <c:x val="1.9412126872405829E-3"/>
                  <c:y val="-6.139557103984410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274E-4"/>
                  <c:y val="-6.0842610051443299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224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21E-3"/>
                  <c:y val="-5.1441300477109667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862E-4"/>
                  <c:y val="-6.1006711899025574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NAV'!$B$3:$D$3</c:f>
              <c:strCache>
                <c:ptCount val="3"/>
                <c:pt idx="0">
                  <c:v>31.03.2016</c:v>
                </c:pt>
                <c:pt idx="1">
                  <c:v>31.12.2016</c:v>
                </c:pt>
                <c:pt idx="2">
                  <c:v>31.03.2017</c:v>
                </c:pt>
              </c:strCache>
            </c:strRef>
          </c:cat>
          <c:val>
            <c:numRef>
              <c:f>'Assets and NAV'!$B$9:$D$9</c:f>
              <c:numCache>
                <c:formatCode>#,##0.00</c:formatCode>
                <c:ptCount val="3"/>
                <c:pt idx="0">
                  <c:v>9970.4912137845004</c:v>
                </c:pt>
                <c:pt idx="1">
                  <c:v>8049.5312454885989</c:v>
                </c:pt>
                <c:pt idx="2">
                  <c:v>8309.2257166162999</c:v>
                </c:pt>
              </c:numCache>
            </c:numRef>
          </c:val>
        </c:ser>
        <c:dLbls>
          <c:showLegendKey val="0"/>
          <c:showVal val="0"/>
          <c:showCatName val="0"/>
          <c:showSerName val="0"/>
          <c:showPercent val="0"/>
          <c:showBubbleSize val="0"/>
        </c:dLbls>
        <c:gapWidth val="150"/>
        <c:overlap val="100"/>
        <c:axId val="294507552"/>
        <c:axId val="294508112"/>
      </c:barChart>
      <c:catAx>
        <c:axId val="294507552"/>
        <c:scaling>
          <c:orientation val="minMax"/>
        </c:scaling>
        <c:delete val="0"/>
        <c:axPos val="b"/>
        <c:numFmt formatCode="@"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294508112"/>
        <c:crosses val="autoZero"/>
        <c:auto val="1"/>
        <c:lblAlgn val="ctr"/>
        <c:lblOffset val="100"/>
        <c:tickLblSkip val="1"/>
        <c:tickMarkSkip val="1"/>
        <c:noMultiLvlLbl val="0"/>
      </c:catAx>
      <c:valAx>
        <c:axId val="294508112"/>
        <c:scaling>
          <c:orientation val="minMax"/>
          <c:max val="26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en-US"/>
                  <a:t>UAH, mln.</a:t>
                </a:r>
                <a:endParaRPr lang="uk-UA"/>
              </a:p>
            </c:rich>
          </c:tx>
          <c:layout>
            <c:manualLayout>
              <c:xMode val="edge"/>
              <c:yMode val="edge"/>
              <c:x val="2.0491768074445294E-2"/>
              <c:y val="1.926779771085318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294507552"/>
        <c:crosses val="autoZero"/>
        <c:crossBetween val="between"/>
        <c:majorUnit val="20000"/>
      </c:valAx>
      <c:spPr>
        <a:noFill/>
        <a:ln w="25400">
          <a:noFill/>
        </a:ln>
      </c:spPr>
    </c:plotArea>
    <c:legend>
      <c:legendPos val="b"/>
      <c:layout>
        <c:manualLayout>
          <c:xMode val="edge"/>
          <c:yMode val="edge"/>
          <c:x val="0.26183560009544282"/>
          <c:y val="0.92632545931758681"/>
          <c:w val="0.46314483416845631"/>
          <c:h val="3.4583434802608393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yr"/>
                <a:ea typeface="Arial Cyr"/>
                <a:cs typeface="Arial Cyr"/>
              </a:defRPr>
            </a:pPr>
            <a:r>
              <a:rPr lang="en-US"/>
              <a:t>NAV</a:t>
            </a:r>
            <a:endParaRPr lang="uk-UA"/>
          </a:p>
        </c:rich>
      </c:tx>
      <c:layout>
        <c:manualLayout>
          <c:xMode val="edge"/>
          <c:yMode val="edge"/>
          <c:x val="0.46896232253638725"/>
          <c:y val="5.9504671291088787E-2"/>
        </c:manualLayout>
      </c:layout>
      <c:overlay val="0"/>
      <c:spPr>
        <a:noFill/>
        <a:ln w="25400">
          <a:noFill/>
        </a:ln>
      </c:spPr>
    </c:title>
    <c:autoTitleDeleted val="0"/>
    <c:plotArea>
      <c:layout>
        <c:manualLayout>
          <c:layoutTarget val="inner"/>
          <c:xMode val="edge"/>
          <c:yMode val="edge"/>
          <c:x val="0.10309283139383753"/>
          <c:y val="0.2062562346322003"/>
          <c:w val="0.768952843207517"/>
          <c:h val="0.7549928307773357"/>
        </c:manualLayout>
      </c:layout>
      <c:ofPieChart>
        <c:ofPieType val="bar"/>
        <c:varyColors val="1"/>
        <c:ser>
          <c:idx val="0"/>
          <c:order val="0"/>
          <c:tx>
            <c:strRef>
              <c:f>'Assets and NAV'!$B$82</c:f>
              <c:strCache>
                <c:ptCount val="1"/>
                <c:pt idx="0">
                  <c:v>31.03.2017</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3.1035339397985504E-2"/>
                  <c:y val="0.33359068012657439"/>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5.6493813010952383E-3"/>
                  <c:y val="-8.3787758438090026E-2"/>
                </c:manualLayout>
              </c:layout>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32E-3"/>
                  <c:y val="0.10889568080305767"/>
                </c:manualLayout>
              </c:layout>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459E-3"/>
                  <c:y val="0.22326037921311537"/>
                </c:manualLayout>
              </c:layout>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2256719145684151"/>
                  <c:y val="-0.27096141848108379"/>
                </c:manualLayout>
              </c:layout>
              <c:tx>
                <c:rich>
                  <a:bodyPr/>
                  <a:lstStyle/>
                  <a:p>
                    <a:pPr>
                      <a:defRPr sz="1100" b="1" i="1" u="none" strike="noStrike" baseline="0">
                        <a:solidFill>
                          <a:srgbClr val="000000"/>
                        </a:solidFill>
                        <a:latin typeface="Arial Cyr"/>
                        <a:ea typeface="Arial Cyr"/>
                        <a:cs typeface="Arial Cyr"/>
                      </a:defRPr>
                    </a:pPr>
                    <a:r>
                      <a:rPr lang="en-US"/>
                      <a:t>All funds ex. venture
3.88%</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'Assets and NAV'!$A$83:$A$86</c:f>
              <c:strCache>
                <c:ptCount val="4"/>
                <c:pt idx="0">
                  <c:v>Venture funds</c:v>
                </c:pt>
                <c:pt idx="1">
                  <c:v>Open-ended</c:v>
                </c:pt>
                <c:pt idx="2">
                  <c:v>Interval</c:v>
                </c:pt>
                <c:pt idx="3">
                  <c:v>Closed-end  (excl. venture), incl.</c:v>
                </c:pt>
              </c:strCache>
            </c:strRef>
          </c:cat>
          <c:val>
            <c:numRef>
              <c:f>'Assets and NAV'!$B$83:$B$86</c:f>
              <c:numCache>
                <c:formatCode>0.00%</c:formatCode>
                <c:ptCount val="4"/>
                <c:pt idx="0">
                  <c:v>0.96118860464197275</c:v>
                </c:pt>
                <c:pt idx="1">
                  <c:v>2.9846055369500739E-4</c:v>
                </c:pt>
                <c:pt idx="2">
                  <c:v>3.2468596366112124E-4</c:v>
                </c:pt>
                <c:pt idx="3">
                  <c:v>3.8188248840671173E-2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22" r="0.75000000000000122"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34.xml"/><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xdr:colOff>
      <xdr:row>1</xdr:row>
      <xdr:rowOff>7620</xdr:rowOff>
    </xdr:to>
    <xdr:pic>
      <xdr:nvPicPr>
        <xdr:cNvPr id="31135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5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5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89"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0"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1"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2"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3"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4"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5"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6"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7"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8"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9"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0"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1"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2"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3"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4"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5"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6"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7"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8"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9"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0"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1"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2"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3"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4"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5"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6"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7"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8"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9"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0"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1"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2"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3"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4"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5"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6"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7"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8"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9"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0"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1"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2"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3"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4"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5"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6"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7"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8"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9"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0"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1"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2"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3"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4"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5"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6"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7"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8"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9"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50"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51"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52"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7"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8"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9"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0"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1"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2"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3"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4"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5"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6"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7"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8"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9"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0"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1"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2"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3"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4"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5"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6"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7"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8"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9"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0"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1"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2"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3"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4"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5"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6"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7"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8"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7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7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7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8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69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0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1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2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3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7620</xdr:colOff>
      <xdr:row>19</xdr:row>
      <xdr:rowOff>7620</xdr:rowOff>
    </xdr:to>
    <xdr:pic>
      <xdr:nvPicPr>
        <xdr:cNvPr id="31174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176156</xdr:colOff>
      <xdr:row>0</xdr:row>
      <xdr:rowOff>285972</xdr:rowOff>
    </xdr:from>
    <xdr:to>
      <xdr:col>13</xdr:col>
      <xdr:colOff>16137</xdr:colOff>
      <xdr:row>20</xdr:row>
      <xdr:rowOff>39443</xdr:rowOff>
    </xdr:to>
    <xdr:graphicFrame macro="">
      <xdr:nvGraphicFramePr>
        <xdr:cNvPr id="311741" name="Диаграмма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22</xdr:row>
      <xdr:rowOff>0</xdr:rowOff>
    </xdr:from>
    <xdr:to>
      <xdr:col>0</xdr:col>
      <xdr:colOff>7620</xdr:colOff>
      <xdr:row>22</xdr:row>
      <xdr:rowOff>7620</xdr:rowOff>
    </xdr:to>
    <xdr:pic>
      <xdr:nvPicPr>
        <xdr:cNvPr id="31174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0"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1"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2"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3"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4"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5"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6"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7"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8"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79"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0"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1"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2"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3"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4"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5"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6"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7"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8"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89"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0"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1"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2"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3"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4"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5"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6"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7"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8"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899"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0"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1"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2"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3"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4"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5"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6"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7"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8"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09"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0"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1"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2"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3"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4"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5"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6"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7"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8"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19"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0"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1"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2"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3"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4"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5"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6"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7"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8"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29"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0"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1"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2"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3"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3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4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5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6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7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8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199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0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1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7620</xdr:colOff>
      <xdr:row>11</xdr:row>
      <xdr:rowOff>7620</xdr:rowOff>
    </xdr:to>
    <xdr:pic>
      <xdr:nvPicPr>
        <xdr:cNvPr id="31202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0"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1"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2"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3"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4"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5"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6"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7"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8"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9"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0"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1"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2"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3"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4"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5"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6"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7"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8"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9"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0"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1"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2"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3"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4"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5"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6"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7"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8"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9"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0"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1"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2"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3"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4"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5"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6"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7"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8"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9"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0"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1"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2"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3"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4"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5"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6"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7"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8"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9"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0"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1"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2"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3"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4"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5"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6"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7"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8"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9"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0"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1"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2"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3"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4"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5"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5"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7"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58"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59"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0"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1"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2"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3"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4"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5"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6"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7"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8"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69"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0"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1"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2"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3"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4"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5"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6"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7"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8"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79"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0"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1"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2"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3"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4"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5"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6"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7"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8"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89"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0"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1"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2"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3"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4"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5"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6"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7"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8"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199"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0"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1"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2"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3"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4"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5"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6"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7"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8"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09"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0"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1"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2"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3"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4"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5"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6"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7"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8"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19"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20"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0</xdr:colOff>
      <xdr:row>22</xdr:row>
      <xdr:rowOff>7620</xdr:rowOff>
    </xdr:to>
    <xdr:pic>
      <xdr:nvPicPr>
        <xdr:cNvPr id="312221"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8"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9"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0"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1"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2"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3"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4"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5"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6"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7"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8"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9"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0"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1"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2"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3"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4"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5"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6"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7"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8"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9"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0"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1"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2"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3"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4"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5"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6"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7"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8"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9"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0"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1"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2"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3"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4"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5"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6"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7"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8"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9"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0"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1"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2"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3"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4"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5"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6"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7"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8"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9"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0"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1"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2"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3"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4"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5"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6"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7"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8"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9"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0"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1"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2"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3"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4"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5"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6"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7"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8"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9"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0"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1"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2"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3"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4"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5"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6"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7"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8"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9"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0"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1"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2"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3"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4"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5"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6"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7"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8"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9"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0"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1"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2"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3"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5"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7"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1"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2"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3"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4"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5"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6"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7"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8"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9"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0"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1"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2"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3"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4"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5"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6"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7"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8"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69"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0"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1"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2"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3"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4"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5"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6"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7"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8"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9"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0"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1"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2"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3"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4"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5"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6"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7"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8"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89"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0"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1"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2"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3"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4"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5"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6"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7"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8"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9"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0"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1"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2"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3"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4"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5"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6"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7"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8"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9"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0"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1"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2"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3"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4"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5"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6"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7"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8"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9"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0"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1"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2"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3"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4"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5"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6"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7"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8"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9"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0"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1"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2"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3"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4"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5"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6"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7"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8"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9"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0"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1"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2"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3"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4"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5"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6"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7" name="Picture 1111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8" name="Picture 1111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9" name="Picture 1111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0" name="Picture 1111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1" name="Picture 1111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2" name="Picture 1111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3" name="Picture 1111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4" name="Picture 1111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5" name="Picture 1111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6" name="Picture 1111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7" name="Picture 1112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8" name="Picture 1112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9" name="Picture 1112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0" name="Picture 1112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1" name="Picture 1112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2" name="Picture 1112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3" name="Picture 1112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4" name="Picture 1112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5" name="Picture 1112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6" name="Picture 1112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7" name="Picture 1113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8" name="Picture 1113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9" name="Picture 1113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0" name="Picture 1113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1" name="Picture 1113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2" name="Picture 1113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3" name="Picture 1113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4" name="Picture 1113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5" name="Picture 1113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6" name="Picture 1113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7" name="Picture 1114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8" name="Picture 1114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79"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0"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1"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2"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3"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4"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5"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6"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7"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8"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9"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0"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1"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2"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3"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4"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5"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6"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7"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8"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99"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0"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1"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2"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3"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4"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5"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6"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7"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8"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9"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0"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1"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2"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3"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4"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5"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6"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7"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8"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9"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0"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1"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2"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3"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4"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5"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6"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7"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8"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9"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0"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1"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2"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3"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4"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5"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6"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7"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8"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9"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0"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1"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2"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3"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4"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5"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6"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7"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8"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9"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0"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1"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2"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3"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4"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5"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6"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7"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8"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9"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0"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1"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2"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3"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4"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5"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6"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7"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8"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9"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70"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71"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72"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73"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74"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48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75"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76"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77"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78"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79"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0"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1"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2"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3"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4"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5"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6"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7"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8"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89"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0"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1"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2"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3"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4"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5"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6"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7"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8"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299"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0"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1"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2"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3"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4"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5"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6"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7"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8"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09"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0"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1"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2"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3"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4"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5"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6"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7"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8"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19"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0"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1"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2"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3"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4"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5"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6"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7"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8"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29"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0"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1"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2"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3"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4"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5"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6"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7"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8"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39" name="Picture 1111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0" name="Picture 1111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1" name="Picture 1111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2" name="Picture 1111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3" name="Picture 1111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4" name="Picture 1111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5" name="Picture 1111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6" name="Picture 1111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7" name="Picture 1111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8" name="Picture 1111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49" name="Picture 1112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0" name="Picture 1112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1" name="Picture 1112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2" name="Picture 1112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3" name="Picture 1112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4" name="Picture 1112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5" name="Picture 1112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6" name="Picture 1112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7" name="Picture 1112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8" name="Picture 1112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59" name="Picture 1113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0" name="Picture 1113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1" name="Picture 11132"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2" name="Picture 11133"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3" name="Picture 11134"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4" name="Picture 11135"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5" name="Picture 11136"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6" name="Picture 11137"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7" name="Picture 11138"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8" name="Picture 11139"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69" name="Picture 11140"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4</xdr:row>
      <xdr:rowOff>0</xdr:rowOff>
    </xdr:from>
    <xdr:to>
      <xdr:col>0</xdr:col>
      <xdr:colOff>9525</xdr:colOff>
      <xdr:row>4</xdr:row>
      <xdr:rowOff>9525</xdr:rowOff>
    </xdr:to>
    <xdr:pic>
      <xdr:nvPicPr>
        <xdr:cNvPr id="2370" name="Picture 11141" descr="s"/>
        <xdr:cNvPicPr>
          <a:picLocks noChangeAspect="1" noChangeArrowheads="1"/>
        </xdr:cNvPicPr>
      </xdr:nvPicPr>
      <xdr:blipFill>
        <a:blip xmlns:r="http://schemas.openxmlformats.org/officeDocument/2006/relationships" r:embed="rId1"/>
        <a:srcRect/>
        <a:stretch>
          <a:fillRect/>
        </a:stretch>
      </xdr:blipFill>
      <xdr:spPr bwMode="auto">
        <a:xfrm>
          <a:off x="0" y="27432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1"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2"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3"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4"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5"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6"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7"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8"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79"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0"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1"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2"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3"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4"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5"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6"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7"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8"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89"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0"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1"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2"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3"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4"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5"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6"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7"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8"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399"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0"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1"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2"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3"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4"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5"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6"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7"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8"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09"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0"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1"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2"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3"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4"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5"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6"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7"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8"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19"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0"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1"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2"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3"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4"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5"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6"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7"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8"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29"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30"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31"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32"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33"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434"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22860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35"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36"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37"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38"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39"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0"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1"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2"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3"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4"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5"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6"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7"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8"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49"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0"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1"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2"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3"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4"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5"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6"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7"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8"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59"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0"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1"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2"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3"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4"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5"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6"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7"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8"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69"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0"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1"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2"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3"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4"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5"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6"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7"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8"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79"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0"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1"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2"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3"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4"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5"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6"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7"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8"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89"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0"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1"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2"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3"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4"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5"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6"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7"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2498"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32004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499" name="Picture 3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0" name="Picture 3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1" name="Picture 3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2" name="Picture 3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3" name="Picture 38"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4" name="Picture 39"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5" name="Picture 40"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6" name="Picture 41"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7" name="Picture 42"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8" name="Picture 43"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09" name="Picture 4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0" name="Picture 4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1" name="Picture 4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2" name="Picture 4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3" name="Picture 48"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4" name="Picture 49"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5" name="Picture 50"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6" name="Picture 51"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7" name="Picture 52"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8" name="Picture 53"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19" name="Picture 5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0" name="Picture 5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1" name="Picture 5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2" name="Picture 5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3" name="Picture 58"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4" name="Picture 59"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5" name="Picture 60"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6" name="Picture 61"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7" name="Picture 62"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8" name="Picture 63"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29" name="Picture 6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0" name="Picture 6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1" name="Picture 6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2" name="Picture 6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3" name="Picture 68"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4" name="Picture 69"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5" name="Picture 70"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6" name="Picture 71"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7" name="Picture 72"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8" name="Picture 73"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39" name="Picture 7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0" name="Picture 7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1" name="Picture 7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2" name="Picture 7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3" name="Picture 78"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4" name="Picture 79"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5" name="Picture 80"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6" name="Picture 81"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7" name="Picture 82"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8" name="Picture 83"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49" name="Picture 8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0" name="Picture 8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1" name="Picture 8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2" name="Picture 8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3" name="Picture 88"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4" name="Picture 89"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5" name="Picture 90"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6" name="Picture 91"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7" name="Picture 92"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8" name="Picture 93"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59" name="Picture 94"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60" name="Picture 95"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61" name="Picture 96"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562" name="Picture 97" descr="s"/>
        <xdr:cNvPicPr>
          <a:picLocks noChangeAspect="1" noChangeArrowheads="1"/>
        </xdr:cNvPicPr>
      </xdr:nvPicPr>
      <xdr:blipFill>
        <a:blip xmlns:r="http://schemas.openxmlformats.org/officeDocument/2006/relationships" r:embed="rId1"/>
        <a:srcRect/>
        <a:stretch>
          <a:fillRect/>
        </a:stretch>
      </xdr:blipFill>
      <xdr:spPr bwMode="auto">
        <a:xfrm>
          <a:off x="0" y="685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3"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4"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5"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6"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7"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8"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69"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0"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1"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2"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3"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4"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5"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6"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7"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8"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79"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0"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1"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2"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3"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4"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5"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6"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7"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8"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89"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0"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1"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2"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3"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4"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5"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6"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7"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8"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599"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0"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1"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2"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3"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4"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5"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6"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7"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8"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09"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0"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1"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2"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3"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4"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5"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6"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7"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8"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19"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0"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1"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2"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3"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4"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5"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6"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7" name="Picture 1111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8" name="Picture 1111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29" name="Picture 1111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0" name="Picture 1111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1" name="Picture 1111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2" name="Picture 1111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3" name="Picture 1111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4" name="Picture 1111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5" name="Picture 1111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6" name="Picture 1111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7" name="Picture 1112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8" name="Picture 1112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39" name="Picture 1112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0" name="Picture 1112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1" name="Picture 1112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2" name="Picture 1112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3" name="Picture 1112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4" name="Picture 1112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5" name="Picture 1112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6" name="Picture 1112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7" name="Picture 1113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8" name="Picture 1113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49" name="Picture 11132"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0" name="Picture 11133"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1" name="Picture 11134"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2" name="Picture 11135"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3" name="Picture 11136"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4" name="Picture 11137"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5" name="Picture 11138"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6" name="Picture 11139"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7" name="Picture 11140"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658" name="Picture 11141" descr="s"/>
        <xdr:cNvPicPr>
          <a:picLocks noChangeAspect="1" noChangeArrowheads="1"/>
        </xdr:cNvPicPr>
      </xdr:nvPicPr>
      <xdr:blipFill>
        <a:blip xmlns:r="http://schemas.openxmlformats.org/officeDocument/2006/relationships" r:embed="rId1"/>
        <a:srcRect/>
        <a:stretch>
          <a:fillRect/>
        </a:stretch>
      </xdr:blipFill>
      <xdr:spPr bwMode="auto">
        <a:xfrm>
          <a:off x="0" y="1828800"/>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7620</xdr:colOff>
      <xdr:row>1</xdr:row>
      <xdr:rowOff>7620</xdr:rowOff>
    </xdr:to>
    <xdr:pic>
      <xdr:nvPicPr>
        <xdr:cNvPr id="265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6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7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8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69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0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1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2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3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4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5"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6"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7"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8"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59"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0"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1"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2"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3"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4"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5"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6"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7"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8"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69"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0"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1"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2"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3"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4"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5"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6"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7"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8"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79"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0"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1"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2"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3"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4"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5"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6"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8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79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0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1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2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3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4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5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6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7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8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8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288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3"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4"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5"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6"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7"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8"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89"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0"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1"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2"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3"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4"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5"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6"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7"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8"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99"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0"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1"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2"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3"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4"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5"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6"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7"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8"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09"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0"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1"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2"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3"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4"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5"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6"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7"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8"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19"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0"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1"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2"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3"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4"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5"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6"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7"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8"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29"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0"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1"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2"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3"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4"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5"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6"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7"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8"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39"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0"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1"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2"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3"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4"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5"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6"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7"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8"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49"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0"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1"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2"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3"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4"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5"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6"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7"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8"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59"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0"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1"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2"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3"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4"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5"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6"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7"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8"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69"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0"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1"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2"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3"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4"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5"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6"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7"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8"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79" name="Picture 1111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0" name="Picture 1111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1" name="Picture 1111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2" name="Picture 1111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3" name="Picture 1111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4" name="Picture 1111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5" name="Picture 1111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6" name="Picture 1111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7" name="Picture 1111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8" name="Picture 1111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89" name="Picture 1112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0" name="Picture 1112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1" name="Picture 1112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2" name="Picture 1112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3" name="Picture 1112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4" name="Picture 1112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5" name="Picture 1112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6" name="Picture 1112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7" name="Picture 1112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8" name="Picture 1112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99" name="Picture 1113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0" name="Picture 1113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1" name="Picture 1113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2" name="Picture 1113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3" name="Picture 1113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4" name="Picture 1113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5" name="Picture 1113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6" name="Picture 1113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7" name="Picture 1113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8" name="Picture 1113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09" name="Picture 1114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0" name="Picture 1114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1"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2"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3"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4"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5"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6"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7"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8"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19"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0"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1"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2"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3"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4"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5"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6"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7"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8"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29"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0"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1"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2"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3"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4"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5"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6"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7"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8"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39"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0"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1"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2"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3"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4"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5"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6"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7"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8"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49"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0"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1"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2"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3"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4"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5"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6"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7"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8"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59"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0"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1"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2"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3"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4"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5"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6"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7"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8"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69"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0"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1"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2"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3"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4"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5" name="Picture 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6" name="Picture 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7" name="Picture 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8" name="Picture 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79" name="Picture 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0" name="Picture 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1" name="Picture 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2" name="Picture 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3" name="Picture 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4" name="Picture 1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5" name="Picture 1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6" name="Picture 1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7" name="Picture 1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8" name="Picture 1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89" name="Picture 1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0" name="Picture 1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1" name="Picture 1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2" name="Picture 1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3" name="Picture 1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4" name="Picture 2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5" name="Picture 2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6" name="Picture 2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7" name="Picture 23"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8" name="Picture 24"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99" name="Picture 25"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0" name="Picture 26"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1" name="Picture 27"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2" name="Picture 28"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3" name="Picture 29"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4" name="Picture 30"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5" name="Picture 31"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06" name="Picture 32" descr="s"/>
        <xdr:cNvPicPr>
          <a:picLocks noChangeAspect="1" noChangeArrowheads="1"/>
        </xdr:cNvPicPr>
      </xdr:nvPicPr>
      <xdr:blipFill>
        <a:blip xmlns:r="http://schemas.openxmlformats.org/officeDocument/2006/relationships" r:embed="rId1"/>
        <a:srcRect/>
        <a:stretch>
          <a:fillRect/>
        </a:stretch>
      </xdr:blipFill>
      <xdr:spPr bwMode="auto">
        <a:xfrm>
          <a:off x="0" y="302559"/>
          <a:ext cx="9525" cy="9525"/>
        </a:xfrm>
        <a:prstGeom prst="rect">
          <a:avLst/>
        </a:prstGeom>
        <a:noFill/>
        <a:ln w="9525">
          <a:noFill/>
          <a:miter lim="800000"/>
          <a:headEnd/>
          <a:tailEnd/>
        </a:ln>
      </xdr:spPr>
    </xdr:pic>
    <xdr:clientData/>
  </xdr:twoCellAnchor>
  <xdr:twoCellAnchor editAs="oneCell">
    <xdr:from>
      <xdr:col>7</xdr:col>
      <xdr:colOff>0</xdr:colOff>
      <xdr:row>2</xdr:row>
      <xdr:rowOff>0</xdr:rowOff>
    </xdr:from>
    <xdr:to>
      <xdr:col>7</xdr:col>
      <xdr:colOff>7620</xdr:colOff>
      <xdr:row>2</xdr:row>
      <xdr:rowOff>7620</xdr:rowOff>
    </xdr:to>
    <xdr:pic>
      <xdr:nvPicPr>
        <xdr:cNvPr id="310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0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0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1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2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3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4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5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6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xdr:colOff>
      <xdr:row>2</xdr:row>
      <xdr:rowOff>7620</xdr:rowOff>
    </xdr:to>
    <xdr:pic>
      <xdr:nvPicPr>
        <xdr:cNvPr id="317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93559"/>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1"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2"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3"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4"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5"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6"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7"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8"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9"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0"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1"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2"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3"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4"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5"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6"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7"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8"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9"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0"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1"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2"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3"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4"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5"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6"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7"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8"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9"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0"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1"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2"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3"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4"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5"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6"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7"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8"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9"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0"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1"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2"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3"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4"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5"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6"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7"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8"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9"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0"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1"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2"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3"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4"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5"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6"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7"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8"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9"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0"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1"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2"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3"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4"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5" name="Picture 1111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6" name="Picture 1111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7" name="Picture 1111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8" name="Picture 1111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9" name="Picture 1111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0" name="Picture 1111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1" name="Picture 1111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2" name="Picture 1111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3" name="Picture 1111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4" name="Picture 1111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5" name="Picture 1112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6" name="Picture 1112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7" name="Picture 1112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8" name="Picture 1112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9" name="Picture 1112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0" name="Picture 1112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1" name="Picture 1112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2" name="Picture 1112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3" name="Picture 1112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4" name="Picture 1112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5" name="Picture 1113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6" name="Picture 1113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7" name="Picture 11132"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8" name="Picture 11133"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9" name="Picture 11134"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0" name="Picture 11135"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1" name="Picture 11136"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2" name="Picture 11137"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3" name="Picture 11138"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4" name="Picture 11139"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5" name="Picture 11140"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6" name="Picture 11141" descr="s"/>
        <xdr:cNvPicPr>
          <a:picLocks noChangeAspect="1" noChangeArrowheads="1"/>
        </xdr:cNvPicPr>
      </xdr:nvPicPr>
      <xdr:blipFill>
        <a:blip xmlns:r="http://schemas.openxmlformats.org/officeDocument/2006/relationships" r:embed="rId1"/>
        <a:srcRect/>
        <a:stretch>
          <a:fillRect/>
        </a:stretch>
      </xdr:blipFill>
      <xdr:spPr bwMode="auto">
        <a:xfrm>
          <a:off x="0" y="4045324"/>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67" name="Picture 3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68" name="Picture 3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69" name="Picture 3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0" name="Picture 3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1" name="Picture 38"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2" name="Picture 39"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3" name="Picture 40"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4" name="Picture 41"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5" name="Picture 42"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6" name="Picture 43"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7" name="Picture 4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8" name="Picture 4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79" name="Picture 4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0" name="Picture 4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1" name="Picture 48"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2" name="Picture 49"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3" name="Picture 50"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4" name="Picture 51"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5" name="Picture 52"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6" name="Picture 53"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7" name="Picture 5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8" name="Picture 5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89" name="Picture 5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0" name="Picture 5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1" name="Picture 58"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2" name="Picture 59"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3" name="Picture 60"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4" name="Picture 61"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5" name="Picture 62"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6" name="Picture 63"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7" name="Picture 6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8" name="Picture 6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299" name="Picture 6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0" name="Picture 6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1" name="Picture 68"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2" name="Picture 69"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3" name="Picture 70"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4" name="Picture 71"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5" name="Picture 72"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6" name="Picture 73"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7" name="Picture 7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8" name="Picture 7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09" name="Picture 7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0" name="Picture 7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1" name="Picture 78"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2" name="Picture 79"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3" name="Picture 80"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4" name="Picture 81"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5" name="Picture 82"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6" name="Picture 83"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7" name="Picture 8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8" name="Picture 8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19" name="Picture 8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0" name="Picture 8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1" name="Picture 88"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2" name="Picture 89"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3" name="Picture 90"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4" name="Picture 91"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5" name="Picture 92"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6" name="Picture 93"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7" name="Picture 94"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8" name="Picture 95"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29" name="Picture 96"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330" name="Picture 97" descr="s"/>
        <xdr:cNvPicPr>
          <a:picLocks noChangeAspect="1" noChangeArrowheads="1"/>
        </xdr:cNvPicPr>
      </xdr:nvPicPr>
      <xdr:blipFill>
        <a:blip xmlns:r="http://schemas.openxmlformats.org/officeDocument/2006/relationships" r:embed="rId1"/>
        <a:srcRect/>
        <a:stretch>
          <a:fillRect/>
        </a:stretch>
      </xdr:blipFill>
      <xdr:spPr bwMode="auto">
        <a:xfrm>
          <a:off x="0" y="2028265"/>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1"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2"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3"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4"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5"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6"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7"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8"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39"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0"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1"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2"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3"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4"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5"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6"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7"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8"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49"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0"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1"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2"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3"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4"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5"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6"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7"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8"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59"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0"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1"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2"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3"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4"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5"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6"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7"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8"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69"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0"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1"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2"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3"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4"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5"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6"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7"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8"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79"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0"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1"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2"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3"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4"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5"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6"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7"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8"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89"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90"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91"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92"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93"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394"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1804147"/>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395"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396"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397"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398"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399"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0"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1"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2"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3"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4"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5"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6"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7"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8"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09"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0"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1"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2"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3"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4"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5"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6"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7"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8"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19"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0"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1"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2"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3"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4"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5"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6"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7"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8"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29"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0"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1"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2"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3"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4"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5"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6"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7"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8"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39"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0"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1"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2"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3"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4"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5"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6"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7"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8"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49"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0"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1"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2"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3"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4"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5"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6"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7"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8"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59" name="Picture 1111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0" name="Picture 1111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1" name="Picture 1111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2" name="Picture 1111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3" name="Picture 1111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4" name="Picture 1111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5" name="Picture 1111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6" name="Picture 1111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7" name="Picture 1111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8" name="Picture 1111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69" name="Picture 1112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0" name="Picture 1112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1" name="Picture 1112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2" name="Picture 1112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3" name="Picture 1112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4" name="Picture 1112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5" name="Picture 1112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6" name="Picture 1112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7" name="Picture 1112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8" name="Picture 1112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79" name="Picture 1113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0" name="Picture 1113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1" name="Picture 11132"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2" name="Picture 11133"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3" name="Picture 11134"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4" name="Picture 11135"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5" name="Picture 11136"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6" name="Picture 11137"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7" name="Picture 11138"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8" name="Picture 11139"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89" name="Picture 11140"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3490" name="Picture 11141" descr="s"/>
        <xdr:cNvPicPr>
          <a:picLocks noChangeAspect="1" noChangeArrowheads="1"/>
        </xdr:cNvPicPr>
      </xdr:nvPicPr>
      <xdr:blipFill>
        <a:blip xmlns:r="http://schemas.openxmlformats.org/officeDocument/2006/relationships" r:embed="rId1"/>
        <a:srcRect/>
        <a:stretch>
          <a:fillRect/>
        </a:stretch>
      </xdr:blipFill>
      <xdr:spPr bwMode="auto">
        <a:xfrm>
          <a:off x="0" y="1131794"/>
          <a:ext cx="9525" cy="9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236220</xdr:colOff>
      <xdr:row>24</xdr:row>
      <xdr:rowOff>7620</xdr:rowOff>
    </xdr:from>
    <xdr:to>
      <xdr:col>7</xdr:col>
      <xdr:colOff>1059180</xdr:colOff>
      <xdr:row>39</xdr:row>
      <xdr:rowOff>144780</xdr:rowOff>
    </xdr:to>
    <xdr:graphicFrame macro="">
      <xdr:nvGraphicFramePr>
        <xdr:cNvPr id="23945704"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30480</xdr:rowOff>
    </xdr:from>
    <xdr:to>
      <xdr:col>4</xdr:col>
      <xdr:colOff>609600</xdr:colOff>
      <xdr:row>39</xdr:row>
      <xdr:rowOff>137160</xdr:rowOff>
    </xdr:to>
    <xdr:graphicFrame macro="">
      <xdr:nvGraphicFramePr>
        <xdr:cNvPr id="23945705"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1097280</xdr:colOff>
      <xdr:row>80</xdr:row>
      <xdr:rowOff>152400</xdr:rowOff>
    </xdr:from>
    <xdr:to>
      <xdr:col>6</xdr:col>
      <xdr:colOff>251460</xdr:colOff>
      <xdr:row>97</xdr:row>
      <xdr:rowOff>160020</xdr:rowOff>
    </xdr:to>
    <xdr:graphicFrame macro="">
      <xdr:nvGraphicFramePr>
        <xdr:cNvPr id="23945706"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716280</xdr:colOff>
      <xdr:row>64</xdr:row>
      <xdr:rowOff>38100</xdr:rowOff>
    </xdr:from>
    <xdr:to>
      <xdr:col>7</xdr:col>
      <xdr:colOff>1028700</xdr:colOff>
      <xdr:row>81</xdr:row>
      <xdr:rowOff>38100</xdr:rowOff>
    </xdr:to>
    <xdr:graphicFrame macro="">
      <xdr:nvGraphicFramePr>
        <xdr:cNvPr id="2394570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100</xdr:row>
      <xdr:rowOff>0</xdr:rowOff>
    </xdr:from>
    <xdr:to>
      <xdr:col>5</xdr:col>
      <xdr:colOff>1905</xdr:colOff>
      <xdr:row>116</xdr:row>
      <xdr:rowOff>99060</xdr:rowOff>
    </xdr:to>
    <xdr:graphicFrame macro="">
      <xdr:nvGraphicFramePr>
        <xdr:cNvPr id="2394570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685800</xdr:colOff>
      <xdr:row>99</xdr:row>
      <xdr:rowOff>167640</xdr:rowOff>
    </xdr:from>
    <xdr:to>
      <xdr:col>10</xdr:col>
      <xdr:colOff>7620</xdr:colOff>
      <xdr:row>116</xdr:row>
      <xdr:rowOff>114300</xdr:rowOff>
    </xdr:to>
    <xdr:graphicFrame macro="">
      <xdr:nvGraphicFramePr>
        <xdr:cNvPr id="23945709" name="Диаграмма 3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266700</xdr:colOff>
      <xdr:row>116</xdr:row>
      <xdr:rowOff>38100</xdr:rowOff>
    </xdr:from>
    <xdr:to>
      <xdr:col>7</xdr:col>
      <xdr:colOff>198120</xdr:colOff>
      <xdr:row>132</xdr:row>
      <xdr:rowOff>144780</xdr:rowOff>
    </xdr:to>
    <xdr:graphicFrame macro="">
      <xdr:nvGraphicFramePr>
        <xdr:cNvPr id="23945710" name="Диаграмма 3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64</xdr:row>
      <xdr:rowOff>7620</xdr:rowOff>
    </xdr:from>
    <xdr:to>
      <xdr:col>4</xdr:col>
      <xdr:colOff>320040</xdr:colOff>
      <xdr:row>80</xdr:row>
      <xdr:rowOff>152400</xdr:rowOff>
    </xdr:to>
    <xdr:graphicFrame macro="">
      <xdr:nvGraphicFramePr>
        <xdr:cNvPr id="239457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17930</xdr:colOff>
      <xdr:row>1</xdr:row>
      <xdr:rowOff>0</xdr:rowOff>
    </xdr:from>
    <xdr:to>
      <xdr:col>17</xdr:col>
      <xdr:colOff>701488</xdr:colOff>
      <xdr:row>11</xdr:row>
      <xdr:rowOff>8965</xdr:rowOff>
    </xdr:to>
    <xdr:graphicFrame macro="">
      <xdr:nvGraphicFramePr>
        <xdr:cNvPr id="2"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12</xdr:col>
      <xdr:colOff>0</xdr:colOff>
      <xdr:row>40</xdr:row>
      <xdr:rowOff>0</xdr:rowOff>
    </xdr:to>
    <xdr:graphicFrame macro="">
      <xdr:nvGraphicFramePr>
        <xdr:cNvPr id="5638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897</xdr:colOff>
      <xdr:row>0</xdr:row>
      <xdr:rowOff>277906</xdr:rowOff>
    </xdr:from>
    <xdr:to>
      <xdr:col>19</xdr:col>
      <xdr:colOff>495637</xdr:colOff>
      <xdr:row>13</xdr:row>
      <xdr:rowOff>3138</xdr:rowOff>
    </xdr:to>
    <xdr:graphicFrame macro="">
      <xdr:nvGraphicFramePr>
        <xdr:cNvPr id="243621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14</xdr:row>
      <xdr:rowOff>274320</xdr:rowOff>
    </xdr:from>
    <xdr:to>
      <xdr:col>15</xdr:col>
      <xdr:colOff>17929</xdr:colOff>
      <xdr:row>26</xdr:row>
      <xdr:rowOff>7620</xdr:rowOff>
    </xdr:to>
    <xdr:graphicFrame macro="">
      <xdr:nvGraphicFramePr>
        <xdr:cNvPr id="2436219"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289560</xdr:rowOff>
    </xdr:from>
    <xdr:to>
      <xdr:col>9</xdr:col>
      <xdr:colOff>7620</xdr:colOff>
      <xdr:row>17</xdr:row>
      <xdr:rowOff>182880</xdr:rowOff>
    </xdr:to>
    <xdr:graphicFrame macro="">
      <xdr:nvGraphicFramePr>
        <xdr:cNvPr id="65659"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280035</xdr:rowOff>
    </xdr:from>
    <xdr:to>
      <xdr:col>5</xdr:col>
      <xdr:colOff>167640</xdr:colOff>
      <xdr:row>18</xdr:row>
      <xdr:rowOff>0</xdr:rowOff>
    </xdr:to>
    <xdr:graphicFrame macro="">
      <xdr:nvGraphicFramePr>
        <xdr:cNvPr id="65660"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xdr:colOff>
      <xdr:row>35</xdr:row>
      <xdr:rowOff>45720</xdr:rowOff>
    </xdr:from>
    <xdr:to>
      <xdr:col>7</xdr:col>
      <xdr:colOff>3538</xdr:colOff>
      <xdr:row>48</xdr:row>
      <xdr:rowOff>0</xdr:rowOff>
    </xdr:to>
    <xdr:graphicFrame macro="">
      <xdr:nvGraphicFramePr>
        <xdr:cNvPr id="515307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xdr:colOff>
      <xdr:row>2</xdr:row>
      <xdr:rowOff>0</xdr:rowOff>
    </xdr:from>
    <xdr:to>
      <xdr:col>13</xdr:col>
      <xdr:colOff>60960</xdr:colOff>
      <xdr:row>16</xdr:row>
      <xdr:rowOff>198120</xdr:rowOff>
    </xdr:to>
    <xdr:graphicFrame macro="">
      <xdr:nvGraphicFramePr>
        <xdr:cNvPr id="5153074"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30480</xdr:colOff>
      <xdr:row>80</xdr:row>
      <xdr:rowOff>220980</xdr:rowOff>
    </xdr:from>
    <xdr:to>
      <xdr:col>6</xdr:col>
      <xdr:colOff>1188720</xdr:colOff>
      <xdr:row>92</xdr:row>
      <xdr:rowOff>30480</xdr:rowOff>
    </xdr:to>
    <xdr:graphicFrame macro="">
      <xdr:nvGraphicFramePr>
        <xdr:cNvPr id="5153075"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xdr:colOff>
      <xdr:row>63</xdr:row>
      <xdr:rowOff>228600</xdr:rowOff>
    </xdr:from>
    <xdr:to>
      <xdr:col>10</xdr:col>
      <xdr:colOff>1005840</xdr:colOff>
      <xdr:row>78</xdr:row>
      <xdr:rowOff>160020</xdr:rowOff>
    </xdr:to>
    <xdr:graphicFrame macro="">
      <xdr:nvGraphicFramePr>
        <xdr:cNvPr id="5153076"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45720</xdr:colOff>
      <xdr:row>18</xdr:row>
      <xdr:rowOff>0</xdr:rowOff>
    </xdr:from>
    <xdr:to>
      <xdr:col>11</xdr:col>
      <xdr:colOff>7620</xdr:colOff>
      <xdr:row>33</xdr:row>
      <xdr:rowOff>152400</xdr:rowOff>
    </xdr:to>
    <xdr:graphicFrame macro="">
      <xdr:nvGraphicFramePr>
        <xdr:cNvPr id="5153077"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30480</xdr:colOff>
      <xdr:row>0</xdr:row>
      <xdr:rowOff>30480</xdr:rowOff>
    </xdr:from>
    <xdr:to>
      <xdr:col>15</xdr:col>
      <xdr:colOff>213360</xdr:colOff>
      <xdr:row>12</xdr:row>
      <xdr:rowOff>144780</xdr:rowOff>
    </xdr:to>
    <xdr:graphicFrame macro="">
      <xdr:nvGraphicFramePr>
        <xdr:cNvPr id="3483557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22860</xdr:colOff>
      <xdr:row>12</xdr:row>
      <xdr:rowOff>76200</xdr:rowOff>
    </xdr:from>
    <xdr:to>
      <xdr:col>15</xdr:col>
      <xdr:colOff>7620</xdr:colOff>
      <xdr:row>26</xdr:row>
      <xdr:rowOff>45720</xdr:rowOff>
    </xdr:to>
    <xdr:graphicFrame macro="">
      <xdr:nvGraphicFramePr>
        <xdr:cNvPr id="34835579"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9861</xdr:colOff>
      <xdr:row>0</xdr:row>
      <xdr:rowOff>294490</xdr:rowOff>
    </xdr:from>
    <xdr:to>
      <xdr:col>19</xdr:col>
      <xdr:colOff>192741</xdr:colOff>
      <xdr:row>21</xdr:row>
      <xdr:rowOff>180190</xdr:rowOff>
    </xdr:to>
    <xdr:graphicFrame macro="">
      <xdr:nvGraphicFramePr>
        <xdr:cNvPr id="33563709" name="Диаграмма 9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274320</xdr:colOff>
      <xdr:row>15</xdr:row>
      <xdr:rowOff>30480</xdr:rowOff>
    </xdr:from>
    <xdr:to>
      <xdr:col>12</xdr:col>
      <xdr:colOff>327660</xdr:colOff>
      <xdr:row>41</xdr:row>
      <xdr:rowOff>60960</xdr:rowOff>
    </xdr:to>
    <xdr:graphicFrame macro="">
      <xdr:nvGraphicFramePr>
        <xdr:cNvPr id="247090"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60960</xdr:rowOff>
    </xdr:from>
    <xdr:to>
      <xdr:col>6</xdr:col>
      <xdr:colOff>251460</xdr:colOff>
      <xdr:row>68</xdr:row>
      <xdr:rowOff>144780</xdr:rowOff>
    </xdr:to>
    <xdr:graphicFrame macro="">
      <xdr:nvGraphicFramePr>
        <xdr:cNvPr id="247091"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30480</xdr:rowOff>
    </xdr:from>
    <xdr:to>
      <xdr:col>4</xdr:col>
      <xdr:colOff>601980</xdr:colOff>
      <xdr:row>41</xdr:row>
      <xdr:rowOff>106680</xdr:rowOff>
    </xdr:to>
    <xdr:graphicFrame macro="">
      <xdr:nvGraphicFramePr>
        <xdr:cNvPr id="247092"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464820</xdr:colOff>
      <xdr:row>41</xdr:row>
      <xdr:rowOff>15240</xdr:rowOff>
    </xdr:from>
    <xdr:to>
      <xdr:col>12</xdr:col>
      <xdr:colOff>320040</xdr:colOff>
      <xdr:row>69</xdr:row>
      <xdr:rowOff>30480</xdr:rowOff>
    </xdr:to>
    <xdr:graphicFrame macro="">
      <xdr:nvGraphicFramePr>
        <xdr:cNvPr id="247093"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65314</xdr:colOff>
      <xdr:row>69</xdr:row>
      <xdr:rowOff>15785</xdr:rowOff>
    </xdr:from>
    <xdr:to>
      <xdr:col>9</xdr:col>
      <xdr:colOff>552994</xdr:colOff>
      <xdr:row>93</xdr:row>
      <xdr:rowOff>121919</xdr:rowOff>
    </xdr:to>
    <xdr:graphicFrame macro="">
      <xdr:nvGraphicFramePr>
        <xdr:cNvPr id="247094"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340396"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40397"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340398"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34039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340400"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340401"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937710</xdr:colOff>
      <xdr:row>0</xdr:row>
      <xdr:rowOff>270286</xdr:rowOff>
    </xdr:from>
    <xdr:to>
      <xdr:col>9</xdr:col>
      <xdr:colOff>69478</xdr:colOff>
      <xdr:row>22</xdr:row>
      <xdr:rowOff>2690</xdr:rowOff>
    </xdr:to>
    <xdr:graphicFrame macro="">
      <xdr:nvGraphicFramePr>
        <xdr:cNvPr id="340402"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40;&#1053;&#1040;&#1051;&#1030;&#1058;&#1048;&#1050;&#1040;%20&#1056;&#1048;&#1053;&#1050;&#1059;/&#1050;&#1042;&#1040;&#1056;&#1058;&#1040;&#1051;&#1068;&#1053;&#1030;%20&#1047;&#1042;&#1030;&#1058;&#1048;/2016/Q3%202016/final/Q3%202016_P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53;&#1040;%20&#1057;&#1040;&#1049;&#1058;/2017/Q4%202016%20&amp;%20FY%202016/En_Q4%202016%20&amp;%20Full%202016_P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40;&#1053;&#1040;&#1051;&#1030;&#1058;&#1048;&#1050;&#1040;%20&#1056;&#1048;&#1053;&#1050;&#1059;/&#1050;&#1042;&#1040;&#1056;&#1058;&#1040;&#1051;&#1068;&#1053;&#1030;%20&#1047;&#1042;&#1030;&#1058;&#1048;/2016/Q4%202016/final/Q4%202016%20&amp;%20Full%202016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ФР світу та України"/>
      <sheetName val="Біржовий ФР України"/>
      <sheetName val="КУА та ІСІ"/>
      <sheetName val="Типи_види_класи фондів"/>
      <sheetName val="Регіони"/>
      <sheetName val="Активи"/>
      <sheetName val="Притік-відтік відкритих ІСІ"/>
      <sheetName val="Інвестори"/>
      <sheetName val="Структура активів_типи ІСІ"/>
      <sheetName val="Зміни у структурі активів ІСІ"/>
      <sheetName val="Структура активів_типи ЦП"/>
      <sheetName val="Доходність ІСІ та ін."/>
      <sheetName val="НПФ в управлінні"/>
      <sheetName val="СК в управлінні"/>
    </sheetNames>
    <sheetDataSet>
      <sheetData sheetId="0"/>
      <sheetData sheetId="1"/>
      <sheetData sheetId="2"/>
      <sheetData sheetId="3"/>
      <sheetData sheetId="4"/>
      <sheetData sheetId="5"/>
      <sheetData sheetId="6"/>
      <sheetData sheetId="7">
        <row r="15">
          <cell r="B15" t="str">
            <v xml:space="preserve">Юридичні особи </v>
          </cell>
          <cell r="D15" t="str">
            <v xml:space="preserve"> Фізичні особи </v>
          </cell>
        </row>
        <row r="16">
          <cell r="B16" t="str">
            <v xml:space="preserve"> резиденти  </v>
          </cell>
          <cell r="C16" t="str">
            <v xml:space="preserve">нерезиденти  </v>
          </cell>
          <cell r="D16" t="str">
            <v xml:space="preserve"> резиденти  </v>
          </cell>
          <cell r="E16" t="str">
            <v xml:space="preserve">нерезиденти  </v>
          </cell>
        </row>
        <row r="17">
          <cell r="A17" t="str">
            <v>Відкриті</v>
          </cell>
          <cell r="B17">
            <v>0.10607707118011997</v>
          </cell>
          <cell r="C17">
            <v>0.16463708394468546</v>
          </cell>
          <cell r="D17">
            <v>0.72673020859549609</v>
          </cell>
          <cell r="E17">
            <v>2.555636279698438E-3</v>
          </cell>
        </row>
        <row r="18">
          <cell r="A18" t="str">
            <v>Інтервальні</v>
          </cell>
          <cell r="B18">
            <v>0.15618662226813099</v>
          </cell>
          <cell r="C18">
            <v>1.1574552376722178E-2</v>
          </cell>
          <cell r="D18">
            <v>0.83186389395656046</v>
          </cell>
          <cell r="E18">
            <v>3.7493139858633013E-4</v>
          </cell>
        </row>
        <row r="19">
          <cell r="A19" t="str">
            <v>Закриті (крім венчурних), у т. ч.:</v>
          </cell>
          <cell r="B19">
            <v>0.4174357314331239</v>
          </cell>
          <cell r="C19">
            <v>0.17927242829674217</v>
          </cell>
          <cell r="D19">
            <v>0.39840457415045377</v>
          </cell>
          <cell r="E19">
            <v>4.8872661196799425E-3</v>
          </cell>
        </row>
        <row r="20">
          <cell r="A20" t="str">
            <v>з публічною емісією</v>
          </cell>
          <cell r="B20">
            <v>0.41864194722009757</v>
          </cell>
          <cell r="C20">
            <v>0.48669956973700301</v>
          </cell>
          <cell r="D20">
            <v>8.0073613663958682E-2</v>
          </cell>
          <cell r="E20">
            <v>1.4584869378940843E-2</v>
          </cell>
        </row>
        <row r="21">
          <cell r="A21" t="str">
            <v>з приватною емісією</v>
          </cell>
          <cell r="B21">
            <v>0.41683249376794096</v>
          </cell>
          <cell r="C21">
            <v>2.5525782780181187E-2</v>
          </cell>
          <cell r="D21">
            <v>0.55760430228627944</v>
          </cell>
          <cell r="E21">
            <v>3.7421165598170362E-5</v>
          </cell>
        </row>
        <row r="23">
          <cell r="A23" t="str">
            <v>Венчурні</v>
          </cell>
          <cell r="B23">
            <v>0.72634032992123021</v>
          </cell>
          <cell r="C23">
            <v>0.20189888297176364</v>
          </cell>
          <cell r="D23">
            <v>7.0943979587984096E-2</v>
          </cell>
          <cell r="E23">
            <v>8.1680751902209843E-4</v>
          </cell>
        </row>
      </sheetData>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Ukrainian Stock Market"/>
      <sheetName val="AMC and CII"/>
      <sheetName val="Fund Types"/>
      <sheetName val="Regional Distribution"/>
      <sheetName val="Assets &amp; NAV"/>
      <sheetName val="CII vs Banks vs GDP"/>
      <sheetName val="Capital Flow in Open-Ended CII"/>
      <sheetName val="Investors"/>
      <sheetName val="Asset Structure_CII Type"/>
      <sheetName val="Asset Structure_Change_Q4 2016"/>
      <sheetName val="Asset Structure_Types_2015-16"/>
      <sheetName val="Asset Structure_Security Type"/>
      <sheetName val="Rates of Return"/>
      <sheetName val="NPF under Management"/>
      <sheetName val="IC under Management"/>
      <sheetName val="Assets in ATO"/>
      <sheetName val="Assets in Insolvent B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Number of AMC Managing IC Assets</v>
          </cell>
          <cell r="C2" t="str">
            <v>Number of IC managed</v>
          </cell>
          <cell r="D2" t="str">
            <v>IC Assets Managed, UAH mln (right scale)</v>
          </cell>
        </row>
        <row r="4">
          <cell r="A4">
            <v>2009</v>
          </cell>
          <cell r="B4">
            <v>1</v>
          </cell>
          <cell r="C4">
            <v>1</v>
          </cell>
          <cell r="D4">
            <v>2.9893383999999998</v>
          </cell>
        </row>
        <row r="5">
          <cell r="A5">
            <v>2010</v>
          </cell>
          <cell r="B5">
            <v>2</v>
          </cell>
          <cell r="C5">
            <v>2</v>
          </cell>
          <cell r="D5">
            <v>14.731427500000001</v>
          </cell>
        </row>
        <row r="6">
          <cell r="A6">
            <v>2011</v>
          </cell>
          <cell r="B6">
            <v>4</v>
          </cell>
          <cell r="C6">
            <v>3</v>
          </cell>
          <cell r="D6">
            <v>51.318100919999999</v>
          </cell>
        </row>
        <row r="7">
          <cell r="A7">
            <v>2012</v>
          </cell>
          <cell r="B7">
            <v>5</v>
          </cell>
          <cell r="C7">
            <v>6</v>
          </cell>
          <cell r="D7">
            <v>60.731990249999996</v>
          </cell>
        </row>
        <row r="8">
          <cell r="A8">
            <v>2013</v>
          </cell>
          <cell r="B8">
            <v>4</v>
          </cell>
          <cell r="C8">
            <v>5</v>
          </cell>
          <cell r="D8">
            <v>19.893018390000002</v>
          </cell>
        </row>
        <row r="9">
          <cell r="A9" t="str">
            <v>1 кв. 2014</v>
          </cell>
          <cell r="B9">
            <v>4</v>
          </cell>
          <cell r="C9">
            <v>6</v>
          </cell>
          <cell r="D9">
            <v>25.772056460000002</v>
          </cell>
        </row>
        <row r="10">
          <cell r="A10" t="str">
            <v>2 кв. 2014</v>
          </cell>
          <cell r="B10">
            <v>4</v>
          </cell>
          <cell r="C10">
            <v>7</v>
          </cell>
          <cell r="D10">
            <v>30.227408610000005</v>
          </cell>
        </row>
        <row r="11">
          <cell r="A11" t="str">
            <v>3 кв. 2014</v>
          </cell>
          <cell r="B11">
            <v>4</v>
          </cell>
          <cell r="C11">
            <v>7</v>
          </cell>
          <cell r="D11">
            <v>31.792040089999997</v>
          </cell>
        </row>
        <row r="12">
          <cell r="A12">
            <v>2014</v>
          </cell>
          <cell r="B12">
            <v>4</v>
          </cell>
          <cell r="C12">
            <v>7</v>
          </cell>
          <cell r="D12">
            <v>30.480110159999999</v>
          </cell>
        </row>
        <row r="13">
          <cell r="A13" t="str">
            <v>1 кв. 2015</v>
          </cell>
          <cell r="B13">
            <v>4</v>
          </cell>
          <cell r="C13">
            <v>7</v>
          </cell>
          <cell r="D13">
            <v>33.188604470000001</v>
          </cell>
        </row>
        <row r="14">
          <cell r="A14" t="str">
            <v>2 кв. 2015</v>
          </cell>
          <cell r="B14">
            <v>3</v>
          </cell>
          <cell r="C14">
            <v>6</v>
          </cell>
          <cell r="D14">
            <v>28.131381439999998</v>
          </cell>
        </row>
        <row r="15">
          <cell r="A15" t="str">
            <v>3 кв. 2015</v>
          </cell>
          <cell r="B15">
            <v>3</v>
          </cell>
          <cell r="C15">
            <v>5</v>
          </cell>
          <cell r="D15">
            <v>30.329109199999998</v>
          </cell>
        </row>
        <row r="16">
          <cell r="A16">
            <v>2015</v>
          </cell>
          <cell r="B16">
            <v>3</v>
          </cell>
          <cell r="C16">
            <v>5</v>
          </cell>
          <cell r="D16">
            <v>32.768714280000005</v>
          </cell>
        </row>
        <row r="17">
          <cell r="A17" t="str">
            <v>Q1 2016</v>
          </cell>
          <cell r="B17">
            <v>2</v>
          </cell>
          <cell r="C17">
            <v>5</v>
          </cell>
          <cell r="D17">
            <v>33.496347230000005</v>
          </cell>
        </row>
        <row r="18">
          <cell r="A18" t="str">
            <v>Q2 2016</v>
          </cell>
          <cell r="B18">
            <v>3</v>
          </cell>
          <cell r="C18">
            <v>7</v>
          </cell>
          <cell r="D18">
            <v>48.467840840000001</v>
          </cell>
        </row>
        <row r="19">
          <cell r="A19" t="str">
            <v>Q3 2016</v>
          </cell>
          <cell r="B19">
            <v>3</v>
          </cell>
          <cell r="C19">
            <v>7</v>
          </cell>
          <cell r="D19">
            <v>51.256715999999997</v>
          </cell>
        </row>
        <row r="20">
          <cell r="A20" t="str">
            <v>Q4 2016</v>
          </cell>
          <cell r="B20">
            <v>3</v>
          </cell>
          <cell r="C20">
            <v>7</v>
          </cell>
          <cell r="D20">
            <v>54.312022040000002</v>
          </cell>
        </row>
      </sheetData>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світу та України"/>
      <sheetName val="Біржовий ФР України"/>
      <sheetName val="КУА та ІСІ"/>
      <sheetName val="Типи_види_класи фондів"/>
      <sheetName val="Регіональний розподіл"/>
      <sheetName val="Активи"/>
      <sheetName val="ІСІ та тлі банків та ВВП"/>
      <sheetName val="Притік-відтік відкритих ІСІ"/>
      <sheetName val="Інвестори"/>
      <sheetName val="Структура активів_типи ІСІ_2016"/>
      <sheetName val="Зміни структури активів_4 кв 16"/>
      <sheetName val="Структура активів_фонди_2015-16"/>
      <sheetName val="Структура активів_типи ЦП"/>
      <sheetName val="Доходність ІСІ"/>
      <sheetName val="НПФ в управлінні"/>
      <sheetName val="СК в управлінні"/>
      <sheetName val="Активи у зоні АТО"/>
      <sheetName val="Активи в неплатоспром. банка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A4">
            <v>2009</v>
          </cell>
        </row>
        <row r="5">
          <cell r="A5">
            <v>2010</v>
          </cell>
        </row>
        <row r="6">
          <cell r="A6">
            <v>2011</v>
          </cell>
        </row>
        <row r="7">
          <cell r="A7">
            <v>2012</v>
          </cell>
        </row>
        <row r="8">
          <cell r="A8">
            <v>2013</v>
          </cell>
        </row>
        <row r="9">
          <cell r="A9" t="str">
            <v>1 кв. 2014</v>
          </cell>
        </row>
        <row r="10">
          <cell r="A10" t="str">
            <v>2 кв. 2014</v>
          </cell>
        </row>
        <row r="11">
          <cell r="A11" t="str">
            <v>3 кв. 2014</v>
          </cell>
        </row>
        <row r="12">
          <cell r="A12">
            <v>2014</v>
          </cell>
        </row>
        <row r="13">
          <cell r="A13" t="str">
            <v>1 кв. 2015</v>
          </cell>
        </row>
        <row r="14">
          <cell r="A14" t="str">
            <v>2 кв. 2015</v>
          </cell>
        </row>
        <row r="15">
          <cell r="A15" t="str">
            <v>3 кв. 2015</v>
          </cell>
        </row>
        <row r="16">
          <cell r="A16">
            <v>2015</v>
          </cell>
        </row>
        <row r="17">
          <cell r="A17" t="str">
            <v>1 кв. 2016</v>
          </cell>
        </row>
        <row r="18">
          <cell r="A18" t="str">
            <v>2 кв. 2016</v>
          </cell>
        </row>
        <row r="19">
          <cell r="A19" t="str">
            <v>3 кв. 2016</v>
          </cell>
        </row>
        <row r="20">
          <cell r="A20" t="str">
            <v>4 кв. 2016</v>
          </cell>
        </row>
      </sheetData>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loomberg.com/markets/stocks/world-index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uaib.com.ua/analituaib/rankings/kua.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uaib.com.ua/analituaib/rankings/ici.html" TargetMode="External"/><Relationship Id="rId1" Type="http://schemas.openxmlformats.org/officeDocument/2006/relationships/hyperlink" Target="http://www.uaib.com.ua/analituaib/rankings/kua.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sheetPr>
  <dimension ref="A1:J23"/>
  <sheetViews>
    <sheetView tabSelected="1" zoomScale="85" zoomScaleNormal="85" workbookViewId="0">
      <selection activeCell="A2" sqref="A2"/>
    </sheetView>
  </sheetViews>
  <sheetFormatPr defaultColWidth="9.109375" defaultRowHeight="13.2" outlineLevelCol="1"/>
  <cols>
    <col min="1" max="1" width="37.88671875" style="13" customWidth="1"/>
    <col min="2" max="2" width="13.33203125" style="13" hidden="1" customWidth="1" outlineLevel="1"/>
    <col min="3" max="3" width="13.33203125" style="13" customWidth="1" collapsed="1"/>
    <col min="4" max="4" width="13.33203125" style="13" customWidth="1"/>
    <col min="5" max="5" width="13.33203125" style="16" customWidth="1"/>
    <col min="6" max="6" width="13.33203125" style="13" customWidth="1" outlineLevel="1"/>
    <col min="7" max="7" width="3" style="13" customWidth="1"/>
    <col min="8" max="8" width="38.33203125" style="13" customWidth="1"/>
    <col min="9" max="12" width="12.44140625" style="13" customWidth="1"/>
    <col min="13" max="16384" width="9.109375" style="13"/>
  </cols>
  <sheetData>
    <row r="1" spans="1:10" s="567" customFormat="1" ht="24" customHeight="1" thickBot="1">
      <c r="A1" s="566" t="s">
        <v>71</v>
      </c>
      <c r="B1" s="566"/>
      <c r="C1" s="566"/>
      <c r="D1" s="566"/>
      <c r="E1" s="566"/>
      <c r="F1" s="566"/>
      <c r="G1" s="566"/>
      <c r="H1" s="566"/>
      <c r="I1" s="566"/>
    </row>
    <row r="2" spans="1:10" ht="30" customHeight="1" thickBot="1">
      <c r="A2" s="74" t="s">
        <v>36</v>
      </c>
      <c r="B2" s="75">
        <v>42460</v>
      </c>
      <c r="C2" s="75">
        <v>42734</v>
      </c>
      <c r="D2" s="75">
        <v>42825</v>
      </c>
      <c r="E2" s="75" t="s">
        <v>90</v>
      </c>
      <c r="F2" s="73" t="s">
        <v>38</v>
      </c>
      <c r="G2" s="16"/>
      <c r="H2" s="74" t="s">
        <v>36</v>
      </c>
      <c r="I2" s="75" t="s">
        <v>37</v>
      </c>
      <c r="J2" s="73" t="s">
        <v>38</v>
      </c>
    </row>
    <row r="3" spans="1:10" ht="18" customHeight="1" thickBot="1">
      <c r="A3" s="246" t="s">
        <v>39</v>
      </c>
      <c r="B3" s="426">
        <v>546.66999999999996</v>
      </c>
      <c r="C3" s="426">
        <v>795.84</v>
      </c>
      <c r="D3" s="426">
        <v>1042.06</v>
      </c>
      <c r="E3" s="428">
        <f t="shared" ref="E3:E20" si="0">D3/C3-1</f>
        <v>0.3093837957378367</v>
      </c>
      <c r="F3" s="428">
        <f t="shared" ref="F3:F20" si="1">D3/B3-1</f>
        <v>0.9061956939286957</v>
      </c>
      <c r="G3" s="16"/>
      <c r="H3" s="245" t="s">
        <v>56</v>
      </c>
      <c r="I3" s="253">
        <v>-0.10606793507470691</v>
      </c>
      <c r="J3" s="253">
        <v>6.6670229537984627E-2</v>
      </c>
    </row>
    <row r="4" spans="1:10" ht="18" customHeight="1">
      <c r="A4" s="76" t="s">
        <v>40</v>
      </c>
      <c r="B4" s="77">
        <v>83268.039999999994</v>
      </c>
      <c r="C4" s="77">
        <v>78138.66</v>
      </c>
      <c r="D4" s="77">
        <v>88947.4</v>
      </c>
      <c r="E4" s="250">
        <f t="shared" si="0"/>
        <v>0.13832768568081399</v>
      </c>
      <c r="F4" s="250">
        <f t="shared" si="1"/>
        <v>6.8205760577527696E-2</v>
      </c>
      <c r="G4" s="16"/>
      <c r="H4" s="76" t="s">
        <v>55</v>
      </c>
      <c r="I4" s="290">
        <v>-3.3471314640771244E-2</v>
      </c>
      <c r="J4" s="290">
        <v>0.27112531385528404</v>
      </c>
    </row>
    <row r="5" spans="1:10" ht="18" customHeight="1">
      <c r="A5" s="292" t="s">
        <v>41</v>
      </c>
      <c r="B5" s="168">
        <v>1997.69</v>
      </c>
      <c r="C5" s="77">
        <v>1947.92</v>
      </c>
      <c r="D5" s="168">
        <v>2175.96</v>
      </c>
      <c r="E5" s="250">
        <f t="shared" si="0"/>
        <v>0.11706846277054495</v>
      </c>
      <c r="F5" s="250">
        <f t="shared" si="1"/>
        <v>8.9238069970816181E-2</v>
      </c>
      <c r="G5" s="16"/>
      <c r="H5" s="292" t="s">
        <v>54</v>
      </c>
      <c r="I5" s="251">
        <v>-1.0730670171185341E-2</v>
      </c>
      <c r="J5" s="251">
        <v>0.12832700924357354</v>
      </c>
    </row>
    <row r="6" spans="1:10" ht="18" customHeight="1">
      <c r="A6" s="292" t="s">
        <v>42</v>
      </c>
      <c r="B6" s="77">
        <v>25341.86</v>
      </c>
      <c r="C6" s="77">
        <v>26626.46</v>
      </c>
      <c r="D6" s="77">
        <v>29620.5</v>
      </c>
      <c r="E6" s="250">
        <f t="shared" si="0"/>
        <v>0.11244604051759044</v>
      </c>
      <c r="F6" s="250">
        <f t="shared" si="1"/>
        <v>0.16883685727882636</v>
      </c>
      <c r="G6" s="16"/>
      <c r="H6" s="76" t="s">
        <v>53</v>
      </c>
      <c r="I6" s="251">
        <v>2.5146815238668907E-2</v>
      </c>
      <c r="J6" s="251">
        <v>8.5925925925924851E-3</v>
      </c>
    </row>
    <row r="7" spans="1:10" s="291" customFormat="1" ht="18" customHeight="1">
      <c r="A7" s="292" t="s">
        <v>43</v>
      </c>
      <c r="B7" s="77">
        <v>20776.7</v>
      </c>
      <c r="C7" s="77">
        <v>22000.560000000001</v>
      </c>
      <c r="D7" s="77">
        <v>24111.59</v>
      </c>
      <c r="E7" s="250">
        <f t="shared" si="0"/>
        <v>9.5953466639030927E-2</v>
      </c>
      <c r="F7" s="250">
        <f t="shared" si="1"/>
        <v>0.16051105324714698</v>
      </c>
      <c r="G7" s="289"/>
      <c r="H7" s="292" t="s">
        <v>52</v>
      </c>
      <c r="I7" s="251">
        <v>2.5212695808244145E-2</v>
      </c>
      <c r="J7" s="251">
        <v>0.18591718084503395</v>
      </c>
    </row>
    <row r="8" spans="1:10" s="248" customFormat="1" ht="18" customHeight="1">
      <c r="A8" s="292" t="s">
        <v>44</v>
      </c>
      <c r="B8" s="77">
        <v>50055.27</v>
      </c>
      <c r="C8" s="77">
        <v>60227.29</v>
      </c>
      <c r="D8" s="77">
        <v>64984.07</v>
      </c>
      <c r="E8" s="250">
        <f t="shared" si="0"/>
        <v>7.8980475462203215E-2</v>
      </c>
      <c r="F8" s="250">
        <f t="shared" si="1"/>
        <v>0.29824631851950856</v>
      </c>
      <c r="G8" s="247"/>
      <c r="H8" s="246" t="s">
        <v>51</v>
      </c>
      <c r="I8" s="251">
        <v>2.7682443899679443E-2</v>
      </c>
      <c r="J8" s="251">
        <v>0.20725709981835094</v>
      </c>
    </row>
    <row r="9" spans="1:10" s="248" customFormat="1" ht="18" customHeight="1">
      <c r="A9" s="292" t="s">
        <v>45</v>
      </c>
      <c r="B9" s="77">
        <v>9965.51</v>
      </c>
      <c r="C9" s="77">
        <v>11481.06</v>
      </c>
      <c r="D9" s="77">
        <v>12312.87</v>
      </c>
      <c r="E9" s="250">
        <f t="shared" si="0"/>
        <v>7.2450627381095645E-2</v>
      </c>
      <c r="F9" s="250">
        <f t="shared" si="1"/>
        <v>0.23554840645385933</v>
      </c>
      <c r="G9" s="247"/>
      <c r="H9" s="76" t="s">
        <v>50</v>
      </c>
      <c r="I9" s="251">
        <v>2.7688489294134255E-2</v>
      </c>
      <c r="J9" s="251">
        <v>-3.7171092671656192E-3</v>
      </c>
    </row>
    <row r="10" spans="1:10" s="248" customFormat="1" ht="18" customHeight="1">
      <c r="A10" s="76" t="s">
        <v>46</v>
      </c>
      <c r="B10" s="77">
        <v>2059.7399999999998</v>
      </c>
      <c r="C10" s="77">
        <v>2238.83</v>
      </c>
      <c r="D10" s="77">
        <v>2362.7199999999998</v>
      </c>
      <c r="E10" s="250">
        <f t="shared" si="0"/>
        <v>5.5336939383517247E-2</v>
      </c>
      <c r="F10" s="250">
        <f t="shared" si="1"/>
        <v>0.1470962354471923</v>
      </c>
      <c r="G10" s="247"/>
      <c r="H10" s="76" t="s">
        <v>49</v>
      </c>
      <c r="I10" s="254">
        <v>3.8302481894628704E-2</v>
      </c>
      <c r="J10" s="254">
        <v>7.277136669979023E-2</v>
      </c>
    </row>
    <row r="11" spans="1:10" s="248" customFormat="1" ht="18" customHeight="1">
      <c r="A11" s="292" t="s">
        <v>47</v>
      </c>
      <c r="B11" s="77">
        <v>4385.0600000000004</v>
      </c>
      <c r="C11" s="168">
        <v>4862.3100000000004</v>
      </c>
      <c r="D11" s="77">
        <v>5122.51</v>
      </c>
      <c r="E11" s="249">
        <f t="shared" si="0"/>
        <v>5.3513659145550063E-2</v>
      </c>
      <c r="F11" s="249">
        <f t="shared" si="1"/>
        <v>0.16817329751474319</v>
      </c>
      <c r="G11" s="247"/>
      <c r="H11" s="76" t="s">
        <v>48</v>
      </c>
      <c r="I11" s="251">
        <v>4.5571938914920285E-2</v>
      </c>
      <c r="J11" s="251">
        <v>0.16839778593153909</v>
      </c>
    </row>
    <row r="12" spans="1:10" s="248" customFormat="1" ht="18" customHeight="1">
      <c r="A12" s="76" t="s">
        <v>48</v>
      </c>
      <c r="B12" s="78">
        <v>17685.09</v>
      </c>
      <c r="C12" s="77">
        <v>19762.599999999999</v>
      </c>
      <c r="D12" s="78">
        <v>20663.22</v>
      </c>
      <c r="E12" s="250">
        <f t="shared" si="0"/>
        <v>4.5571938914920285E-2</v>
      </c>
      <c r="F12" s="250">
        <f t="shared" si="1"/>
        <v>0.16839778593153909</v>
      </c>
      <c r="G12" s="247"/>
      <c r="H12" s="292" t="s">
        <v>47</v>
      </c>
      <c r="I12" s="251">
        <v>5.3513659145550063E-2</v>
      </c>
      <c r="J12" s="251">
        <v>0.16817329751474319</v>
      </c>
    </row>
    <row r="13" spans="1:10" s="248" customFormat="1" ht="18" customHeight="1">
      <c r="A13" s="76" t="s">
        <v>49</v>
      </c>
      <c r="B13" s="77">
        <v>3003.915</v>
      </c>
      <c r="C13" s="77">
        <v>3103.6370000000002</v>
      </c>
      <c r="D13" s="77">
        <v>3222.5140000000001</v>
      </c>
      <c r="E13" s="250">
        <f t="shared" si="0"/>
        <v>3.8302481894628704E-2</v>
      </c>
      <c r="F13" s="250">
        <f t="shared" si="1"/>
        <v>7.277136669979023E-2</v>
      </c>
      <c r="G13" s="247"/>
      <c r="H13" s="76" t="s">
        <v>46</v>
      </c>
      <c r="I13" s="251">
        <v>5.5336939383517247E-2</v>
      </c>
      <c r="J13" s="251">
        <v>0.1470962354471923</v>
      </c>
    </row>
    <row r="14" spans="1:10" s="248" customFormat="1" ht="18" customHeight="1">
      <c r="A14" s="76" t="s">
        <v>50</v>
      </c>
      <c r="B14" s="77">
        <v>52250.28</v>
      </c>
      <c r="C14" s="77">
        <v>50653.54</v>
      </c>
      <c r="D14" s="77">
        <v>52056.06</v>
      </c>
      <c r="E14" s="250">
        <f t="shared" si="0"/>
        <v>2.7688489294134255E-2</v>
      </c>
      <c r="F14" s="250">
        <f t="shared" si="1"/>
        <v>-3.7171092671656192E-3</v>
      </c>
      <c r="G14" s="247"/>
      <c r="H14" s="292" t="s">
        <v>45</v>
      </c>
      <c r="I14" s="251">
        <v>7.2450627381095645E-2</v>
      </c>
      <c r="J14" s="251">
        <v>0.23554840645385933</v>
      </c>
    </row>
    <row r="15" spans="1:10" s="248" customFormat="1" ht="18" customHeight="1">
      <c r="A15" s="246" t="s">
        <v>51</v>
      </c>
      <c r="B15" s="287">
        <v>225.71</v>
      </c>
      <c r="C15" s="287">
        <v>265.14999999999998</v>
      </c>
      <c r="D15" s="287">
        <v>272.49</v>
      </c>
      <c r="E15" s="288">
        <f t="shared" si="0"/>
        <v>2.7682443899679443E-2</v>
      </c>
      <c r="F15" s="288">
        <f t="shared" si="1"/>
        <v>0.20725709981835094</v>
      </c>
      <c r="G15" s="247"/>
      <c r="H15" s="292" t="s">
        <v>44</v>
      </c>
      <c r="I15" s="251">
        <v>7.8980475462203215E-2</v>
      </c>
      <c r="J15" s="251">
        <v>0.29824631851950856</v>
      </c>
    </row>
    <row r="16" spans="1:10" ht="18" customHeight="1">
      <c r="A16" s="292" t="s">
        <v>52</v>
      </c>
      <c r="B16" s="77">
        <v>6174.9</v>
      </c>
      <c r="C16" s="77">
        <v>7142.83</v>
      </c>
      <c r="D16" s="77">
        <v>7322.92</v>
      </c>
      <c r="E16" s="250">
        <f t="shared" si="0"/>
        <v>2.5212695808244145E-2</v>
      </c>
      <c r="F16" s="250">
        <f t="shared" si="1"/>
        <v>0.18591718084503395</v>
      </c>
      <c r="G16" s="16"/>
      <c r="H16" s="76" t="s">
        <v>43</v>
      </c>
      <c r="I16" s="251">
        <v>9.5953466639030927E-2</v>
      </c>
      <c r="J16" s="251">
        <v>0.16051105324714698</v>
      </c>
    </row>
    <row r="17" spans="1:10" s="291" customFormat="1" ht="18" customHeight="1">
      <c r="A17" s="76" t="s">
        <v>53</v>
      </c>
      <c r="B17" s="77">
        <v>67.5</v>
      </c>
      <c r="C17" s="77">
        <v>66.41</v>
      </c>
      <c r="D17" s="77">
        <v>68.08</v>
      </c>
      <c r="E17" s="250">
        <f t="shared" si="0"/>
        <v>2.5146815238668907E-2</v>
      </c>
      <c r="F17" s="250">
        <f t="shared" si="1"/>
        <v>8.5925925925924851E-3</v>
      </c>
      <c r="G17" s="289"/>
      <c r="H17" s="76" t="s">
        <v>42</v>
      </c>
      <c r="I17" s="251">
        <v>0.11244604051759044</v>
      </c>
      <c r="J17" s="251">
        <v>0.16883685727882636</v>
      </c>
    </row>
    <row r="18" spans="1:10" ht="18" customHeight="1">
      <c r="A18" s="292" t="s">
        <v>54</v>
      </c>
      <c r="B18" s="77">
        <v>16758.669999999998</v>
      </c>
      <c r="C18" s="78">
        <v>19114.37</v>
      </c>
      <c r="D18" s="77">
        <v>18909.259999999998</v>
      </c>
      <c r="E18" s="250">
        <f t="shared" si="0"/>
        <v>-1.0730670171185341E-2</v>
      </c>
      <c r="F18" s="250">
        <f t="shared" si="1"/>
        <v>0.12832700924357354</v>
      </c>
      <c r="G18" s="16"/>
      <c r="H18" s="292" t="s">
        <v>41</v>
      </c>
      <c r="I18" s="290">
        <v>0.11706846277054495</v>
      </c>
      <c r="J18" s="290">
        <v>8.9238069970816181E-2</v>
      </c>
    </row>
    <row r="19" spans="1:10" ht="18" customHeight="1">
      <c r="A19" s="76" t="s">
        <v>55</v>
      </c>
      <c r="B19" s="77">
        <v>876.2</v>
      </c>
      <c r="C19" s="77">
        <v>1152.33</v>
      </c>
      <c r="D19" s="77">
        <v>1113.76</v>
      </c>
      <c r="E19" s="250">
        <f t="shared" si="0"/>
        <v>-3.3471314640771244E-2</v>
      </c>
      <c r="F19" s="250">
        <f t="shared" si="1"/>
        <v>0.27112531385528404</v>
      </c>
      <c r="G19" s="16"/>
      <c r="H19" s="76" t="s">
        <v>40</v>
      </c>
      <c r="I19" s="251">
        <v>0.13832768568081399</v>
      </c>
      <c r="J19" s="251">
        <v>6.8205760577527696E-2</v>
      </c>
    </row>
    <row r="20" spans="1:10" ht="18" customHeight="1" thickBot="1">
      <c r="A20" s="245" t="s">
        <v>56</v>
      </c>
      <c r="B20" s="79">
        <v>1871.15</v>
      </c>
      <c r="C20" s="427">
        <v>2232.7199999999998</v>
      </c>
      <c r="D20" s="79">
        <v>1995.9</v>
      </c>
      <c r="E20" s="252">
        <f t="shared" si="0"/>
        <v>-0.10606793507470691</v>
      </c>
      <c r="F20" s="252">
        <f t="shared" si="1"/>
        <v>6.6670229537984627E-2</v>
      </c>
      <c r="G20" s="16"/>
      <c r="H20" s="245" t="s">
        <v>39</v>
      </c>
      <c r="I20" s="255">
        <v>0.3093837957378367</v>
      </c>
      <c r="J20" s="255">
        <v>0.9061956939286957</v>
      </c>
    </row>
    <row r="21" spans="1:10">
      <c r="A21" s="234" t="s">
        <v>72</v>
      </c>
    </row>
    <row r="22" spans="1:10">
      <c r="A22" s="64" t="s">
        <v>23</v>
      </c>
    </row>
    <row r="23" spans="1:10">
      <c r="A23" s="234" t="s">
        <v>57</v>
      </c>
    </row>
  </sheetData>
  <mergeCells count="1">
    <mergeCell ref="A1:XFD1"/>
  </mergeCells>
  <phoneticPr fontId="0" type="noConversion"/>
  <hyperlinks>
    <hyperlink ref="A22" r:id="rId1"/>
  </hyperlinks>
  <pageMargins left="0.75" right="0.75" top="1" bottom="1" header="0.5" footer="0.5"/>
  <pageSetup paperSize="9" orientation="portrait" verticalDpi="12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70" zoomScaleNormal="70" workbookViewId="0">
      <selection activeCell="A7" sqref="A7"/>
    </sheetView>
  </sheetViews>
  <sheetFormatPr defaultColWidth="9.109375" defaultRowHeight="13.8" outlineLevelRow="1" outlineLevelCol="1"/>
  <cols>
    <col min="1" max="1" width="32.33203125" style="200" customWidth="1"/>
    <col min="2" max="5" width="11" style="200" customWidth="1"/>
    <col min="6" max="7" width="12.33203125" style="200" customWidth="1"/>
    <col min="8" max="9" width="12" style="200" customWidth="1"/>
    <col min="10" max="11" width="11" style="200" hidden="1" customWidth="1" outlineLevel="1"/>
    <col min="12" max="13" width="9.44140625" style="200" hidden="1" customWidth="1" outlineLevel="1"/>
    <col min="14" max="14" width="9.44140625" style="200" customWidth="1" collapsed="1"/>
    <col min="15" max="15" width="9.44140625" style="200" customWidth="1"/>
    <col min="16" max="27" width="9" style="200" customWidth="1"/>
    <col min="28" max="16384" width="9.109375" style="200"/>
  </cols>
  <sheetData>
    <row r="1" spans="1:15" s="642" customFormat="1" ht="26.25" customHeight="1">
      <c r="A1" s="642" t="s">
        <v>249</v>
      </c>
    </row>
    <row r="2" spans="1:15" s="641" customFormat="1" ht="18.75" customHeight="1" thickBot="1">
      <c r="A2" s="641" t="s">
        <v>37</v>
      </c>
    </row>
    <row r="3" spans="1:15" ht="18" customHeight="1">
      <c r="A3" s="648" t="s">
        <v>281</v>
      </c>
      <c r="B3" s="644" t="s">
        <v>106</v>
      </c>
      <c r="C3" s="645"/>
      <c r="D3" s="644" t="s">
        <v>107</v>
      </c>
      <c r="E3" s="645"/>
      <c r="F3" s="646" t="s">
        <v>242</v>
      </c>
      <c r="G3" s="646"/>
      <c r="H3" s="646" t="s">
        <v>243</v>
      </c>
      <c r="I3" s="646"/>
      <c r="J3" s="646" t="s">
        <v>14</v>
      </c>
      <c r="K3" s="646"/>
      <c r="L3" s="644" t="s">
        <v>15</v>
      </c>
      <c r="M3" s="645"/>
      <c r="N3" s="644" t="s">
        <v>109</v>
      </c>
      <c r="O3" s="647"/>
    </row>
    <row r="4" spans="1:15" ht="18" customHeight="1" thickBot="1">
      <c r="A4" s="649"/>
      <c r="B4" s="206" t="s">
        <v>190</v>
      </c>
      <c r="C4" s="207" t="s">
        <v>13</v>
      </c>
      <c r="D4" s="206" t="s">
        <v>190</v>
      </c>
      <c r="E4" s="207" t="s">
        <v>13</v>
      </c>
      <c r="F4" s="206" t="s">
        <v>190</v>
      </c>
      <c r="G4" s="207" t="s">
        <v>13</v>
      </c>
      <c r="H4" s="206" t="s">
        <v>190</v>
      </c>
      <c r="I4" s="207" t="s">
        <v>13</v>
      </c>
      <c r="J4" s="208" t="s">
        <v>16</v>
      </c>
      <c r="K4" s="208" t="s">
        <v>13</v>
      </c>
      <c r="L4" s="206" t="s">
        <v>16</v>
      </c>
      <c r="M4" s="207" t="s">
        <v>13</v>
      </c>
      <c r="N4" s="206" t="s">
        <v>190</v>
      </c>
      <c r="O4" s="207" t="s">
        <v>13</v>
      </c>
    </row>
    <row r="5" spans="1:15" s="203" customFormat="1" ht="21" customHeight="1">
      <c r="A5" s="209" t="s">
        <v>186</v>
      </c>
      <c r="B5" s="375">
        <v>-1.2766569352140502</v>
      </c>
      <c r="C5" s="376">
        <v>-0.18268858943916932</v>
      </c>
      <c r="D5" s="383">
        <v>0.52338542651696329</v>
      </c>
      <c r="E5" s="384">
        <v>4.8657827726851614E-2</v>
      </c>
      <c r="F5" s="375">
        <v>-1.2192744154389312</v>
      </c>
      <c r="G5" s="376">
        <v>-1.7617000294268746E-2</v>
      </c>
      <c r="H5" s="383">
        <v>3.92007709943476</v>
      </c>
      <c r="I5" s="384">
        <v>7.7851842691122677E-2</v>
      </c>
      <c r="J5" s="383">
        <v>2.0049019434927762</v>
      </c>
      <c r="K5" s="384">
        <v>3.5211116349713592E-2</v>
      </c>
      <c r="L5" s="383">
        <v>1.9604594726195579</v>
      </c>
      <c r="M5" s="384">
        <v>3.4890897869738528E-2</v>
      </c>
      <c r="N5" s="489">
        <v>0.62273362667565335</v>
      </c>
      <c r="O5" s="490">
        <v>8.3858753976951278E-3</v>
      </c>
    </row>
    <row r="6" spans="1:15" s="203" customFormat="1" ht="21" customHeight="1">
      <c r="A6" s="210" t="s">
        <v>185</v>
      </c>
      <c r="B6" s="204" t="s">
        <v>10</v>
      </c>
      <c r="C6" s="205" t="s">
        <v>10</v>
      </c>
      <c r="D6" s="204" t="s">
        <v>10</v>
      </c>
      <c r="E6" s="205" t="s">
        <v>10</v>
      </c>
      <c r="F6" s="377">
        <v>-1.6189441055694791E-3</v>
      </c>
      <c r="G6" s="378">
        <v>-6.1980782732825486E-3</v>
      </c>
      <c r="H6" s="377">
        <v>-3.088634153419437E-2</v>
      </c>
      <c r="I6" s="378">
        <v>-0.28035606594477769</v>
      </c>
      <c r="J6" s="377">
        <v>-2.2242283837114192E-2</v>
      </c>
      <c r="K6" s="378">
        <v>-0.13652176337797114</v>
      </c>
      <c r="L6" s="377">
        <v>-2.1914444971143768E-2</v>
      </c>
      <c r="M6" s="378">
        <v>-0.13665168435632008</v>
      </c>
      <c r="N6" s="387">
        <v>0.26730077853940259</v>
      </c>
      <c r="O6" s="389">
        <v>9.3289005346614287E-2</v>
      </c>
    </row>
    <row r="7" spans="1:15" s="203" customFormat="1" ht="16.8" customHeight="1">
      <c r="A7" s="697" t="s">
        <v>250</v>
      </c>
      <c r="B7" s="375">
        <v>-0.36533159454541497</v>
      </c>
      <c r="C7" s="376">
        <v>-1.4712327143446167E-2</v>
      </c>
      <c r="D7" s="375">
        <v>-0.86412944138410108</v>
      </c>
      <c r="E7" s="376">
        <v>-5.988799428355273E-2</v>
      </c>
      <c r="F7" s="375">
        <v>-8.1493693827699811</v>
      </c>
      <c r="G7" s="376">
        <v>-0.69685315403660941</v>
      </c>
      <c r="H7" s="375">
        <v>-2.6501680823980274</v>
      </c>
      <c r="I7" s="376">
        <v>-0.15000321982938938</v>
      </c>
      <c r="J7" s="375">
        <v>-4.4704999182798479</v>
      </c>
      <c r="K7" s="376">
        <v>-0.2869164001916864</v>
      </c>
      <c r="L7" s="375">
        <v>-4.4077267774983984</v>
      </c>
      <c r="M7" s="376">
        <v>-0.28185560652785496</v>
      </c>
      <c r="N7" s="375">
        <v>-5.625200189142282E-2</v>
      </c>
      <c r="O7" s="381">
        <v>-4.0545756012958768E-2</v>
      </c>
    </row>
    <row r="8" spans="1:15" s="203" customFormat="1" ht="21" customHeight="1">
      <c r="A8" s="697" t="s">
        <v>180</v>
      </c>
      <c r="B8" s="387">
        <v>1.7581484123421406E-2</v>
      </c>
      <c r="C8" s="388">
        <v>1.9178937866266572E-2</v>
      </c>
      <c r="D8" s="204" t="s">
        <v>10</v>
      </c>
      <c r="E8" s="205" t="s">
        <v>10</v>
      </c>
      <c r="F8" s="387">
        <v>2.5353439110869071E-3</v>
      </c>
      <c r="G8" s="388">
        <v>2.0790320026373064E-2</v>
      </c>
      <c r="H8" s="204" t="s">
        <v>10</v>
      </c>
      <c r="I8" s="205" t="s">
        <v>10</v>
      </c>
      <c r="J8" s="377">
        <v>-2.042838048091594E-4</v>
      </c>
      <c r="K8" s="378">
        <v>-4.7960419781980504E-3</v>
      </c>
      <c r="L8" s="387">
        <v>1.1447892320199759E-4</v>
      </c>
      <c r="M8" s="388">
        <v>2.3581741651552547E-3</v>
      </c>
      <c r="N8" s="387">
        <v>4.5087703828477626E-4</v>
      </c>
      <c r="O8" s="389">
        <v>2.5482205873542183</v>
      </c>
    </row>
    <row r="9" spans="1:15" s="203" customFormat="1" ht="21" customHeight="1">
      <c r="A9" s="698" t="s">
        <v>181</v>
      </c>
      <c r="B9" s="375">
        <v>-3.556607650924243</v>
      </c>
      <c r="C9" s="376">
        <v>-0.11914660419701406</v>
      </c>
      <c r="D9" s="375">
        <v>-3.0669707207404642</v>
      </c>
      <c r="E9" s="376">
        <v>-8.3800604758607553E-2</v>
      </c>
      <c r="F9" s="383">
        <v>8.8839231397458374</v>
      </c>
      <c r="G9" s="384">
        <v>1.0988161923275879</v>
      </c>
      <c r="H9" s="383">
        <v>1.4172372067745509</v>
      </c>
      <c r="I9" s="384">
        <v>6.2389621128998316</v>
      </c>
      <c r="J9" s="383">
        <v>3.8910470801725756</v>
      </c>
      <c r="K9" s="384">
        <v>1.3093437377409749</v>
      </c>
      <c r="L9" s="383">
        <v>3.7808765840939405</v>
      </c>
      <c r="M9" s="384">
        <v>1.095852383703475</v>
      </c>
      <c r="N9" s="375">
        <v>-6.6045749553640225E-3</v>
      </c>
      <c r="O9" s="381">
        <v>-9.4758981122840924E-2</v>
      </c>
    </row>
    <row r="10" spans="1:15" s="203" customFormat="1" ht="21" hidden="1" customHeight="1" outlineLevel="1">
      <c r="A10" s="211" t="s">
        <v>234</v>
      </c>
      <c r="B10" s="204" t="s">
        <v>10</v>
      </c>
      <c r="C10" s="205" t="s">
        <v>10</v>
      </c>
      <c r="D10" s="204" t="s">
        <v>10</v>
      </c>
      <c r="E10" s="205" t="s">
        <v>10</v>
      </c>
      <c r="F10" s="204" t="s">
        <v>10</v>
      </c>
      <c r="G10" s="205" t="s">
        <v>10</v>
      </c>
      <c r="H10" s="204" t="s">
        <v>10</v>
      </c>
      <c r="I10" s="205" t="s">
        <v>10</v>
      </c>
      <c r="J10" s="204" t="s">
        <v>10</v>
      </c>
      <c r="K10" s="205" t="s">
        <v>10</v>
      </c>
      <c r="L10" s="204" t="s">
        <v>10</v>
      </c>
      <c r="M10" s="205" t="s">
        <v>10</v>
      </c>
      <c r="N10" s="204" t="s">
        <v>10</v>
      </c>
      <c r="O10" s="487" t="s">
        <v>10</v>
      </c>
    </row>
    <row r="11" spans="1:15" s="203" customFormat="1" ht="21" customHeight="1" collapsed="1">
      <c r="A11" s="212" t="s">
        <v>182</v>
      </c>
      <c r="B11" s="383">
        <v>5.2410470817713053</v>
      </c>
      <c r="C11" s="384">
        <v>0.14300937620192311</v>
      </c>
      <c r="D11" s="383">
        <v>3.6515095162347686</v>
      </c>
      <c r="E11" s="384">
        <v>9.8675078697675125E-2</v>
      </c>
      <c r="F11" s="383">
        <v>0.3895222612355656</v>
      </c>
      <c r="G11" s="384">
        <v>3.8978912922980322E-2</v>
      </c>
      <c r="H11" s="375">
        <v>-2.5981192683400072</v>
      </c>
      <c r="I11" s="376">
        <v>-0.10040881460910472</v>
      </c>
      <c r="J11" s="375">
        <v>-1.4417020903994437</v>
      </c>
      <c r="K11" s="376">
        <v>-7.0921858614964639E-2</v>
      </c>
      <c r="L11" s="375">
        <v>-1.3469014672330859</v>
      </c>
      <c r="M11" s="376">
        <v>-6.5425189165647712E-2</v>
      </c>
      <c r="N11" s="375">
        <v>-0.43668634449296889</v>
      </c>
      <c r="O11" s="381">
        <v>-3.6605787919482047E-2</v>
      </c>
    </row>
    <row r="12" spans="1:15" s="203" customFormat="1" ht="21" customHeight="1">
      <c r="A12" s="212" t="s">
        <v>183</v>
      </c>
      <c r="B12" s="377">
        <v>-6.0032385211012014E-2</v>
      </c>
      <c r="C12" s="378">
        <v>-7.8524332666536217E-2</v>
      </c>
      <c r="D12" s="375">
        <v>-0.24379764768746887</v>
      </c>
      <c r="E12" s="376">
        <v>-0.2013793055363573</v>
      </c>
      <c r="F12" s="383">
        <v>9.6709983624813062E-2</v>
      </c>
      <c r="G12" s="384">
        <v>0.39907095033451429</v>
      </c>
      <c r="H12" s="375">
        <v>-0.25018357559761017</v>
      </c>
      <c r="I12" s="376">
        <v>-4.629835269962241E-2</v>
      </c>
      <c r="J12" s="375">
        <v>-8.687013332714863E-2</v>
      </c>
      <c r="K12" s="376">
        <v>-2.4124230310401715E-2</v>
      </c>
      <c r="L12" s="375">
        <v>-8.8435274034186218E-2</v>
      </c>
      <c r="M12" s="376">
        <v>-2.4839574315862093E-2</v>
      </c>
      <c r="N12" s="375">
        <v>-0.35220083895041787</v>
      </c>
      <c r="O12" s="381">
        <v>-9.5325820850698725E-2</v>
      </c>
    </row>
    <row r="13" spans="1:15" s="203" customFormat="1" ht="21" hidden="1" customHeight="1" outlineLevel="1">
      <c r="A13" s="211" t="s">
        <v>280</v>
      </c>
      <c r="B13" s="204" t="s">
        <v>10</v>
      </c>
      <c r="C13" s="205" t="s">
        <v>10</v>
      </c>
      <c r="D13" s="204" t="s">
        <v>10</v>
      </c>
      <c r="E13" s="205" t="s">
        <v>10</v>
      </c>
      <c r="F13" s="204" t="s">
        <v>10</v>
      </c>
      <c r="G13" s="205" t="s">
        <v>10</v>
      </c>
      <c r="H13" s="204" t="s">
        <v>10</v>
      </c>
      <c r="I13" s="205" t="s">
        <v>10</v>
      </c>
      <c r="J13" s="204" t="s">
        <v>10</v>
      </c>
      <c r="K13" s="205" t="s">
        <v>10</v>
      </c>
      <c r="L13" s="204" t="s">
        <v>10</v>
      </c>
      <c r="M13" s="205" t="s">
        <v>10</v>
      </c>
      <c r="N13" s="204" t="s">
        <v>10</v>
      </c>
      <c r="O13" s="487" t="s">
        <v>10</v>
      </c>
    </row>
    <row r="14" spans="1:15" s="203" customFormat="1" ht="21" customHeight="1" collapsed="1">
      <c r="A14" s="210" t="s">
        <v>179</v>
      </c>
      <c r="B14" s="204" t="s">
        <v>10</v>
      </c>
      <c r="C14" s="205" t="s">
        <v>10</v>
      </c>
      <c r="D14" s="204" t="s">
        <v>10</v>
      </c>
      <c r="E14" s="205" t="s">
        <v>10</v>
      </c>
      <c r="F14" s="377">
        <v>-2.4279862028213448E-3</v>
      </c>
      <c r="G14" s="378">
        <v>-6.198078273282526E-3</v>
      </c>
      <c r="H14" s="387">
        <v>0.19204296166053389</v>
      </c>
      <c r="I14" s="388">
        <v>0.52891682358651648</v>
      </c>
      <c r="J14" s="387">
        <v>0.12556968598301413</v>
      </c>
      <c r="K14" s="388">
        <v>0.33656460811504274</v>
      </c>
      <c r="L14" s="387">
        <v>0.123527404030483</v>
      </c>
      <c r="M14" s="388">
        <v>0.33636357098328801</v>
      </c>
      <c r="N14" s="377">
        <v>-0.14378431803313552</v>
      </c>
      <c r="O14" s="382">
        <v>-2.5318849703751169E-2</v>
      </c>
    </row>
    <row r="15" spans="1:15" s="203" customFormat="1" ht="21" customHeight="1">
      <c r="A15" s="210" t="s">
        <v>188</v>
      </c>
      <c r="B15" s="204" t="s">
        <v>10</v>
      </c>
      <c r="C15" s="205" t="s">
        <v>10</v>
      </c>
      <c r="D15" s="204" t="s">
        <v>10</v>
      </c>
      <c r="E15" s="205" t="s">
        <v>10</v>
      </c>
      <c r="F15" s="204" t="s">
        <v>10</v>
      </c>
      <c r="G15" s="205" t="s">
        <v>10</v>
      </c>
      <c r="H15" s="204" t="s">
        <v>10</v>
      </c>
      <c r="I15" s="205" t="s">
        <v>10</v>
      </c>
      <c r="J15" s="204" t="s">
        <v>10</v>
      </c>
      <c r="K15" s="205" t="s">
        <v>10</v>
      </c>
      <c r="L15" s="204" t="s">
        <v>10</v>
      </c>
      <c r="M15" s="205" t="s">
        <v>10</v>
      </c>
      <c r="N15" s="377">
        <v>-9.2578483722258599E-4</v>
      </c>
      <c r="O15" s="382">
        <v>-0.16268930022082867</v>
      </c>
    </row>
    <row r="16" spans="1:15" s="203" customFormat="1" ht="21" customHeight="1">
      <c r="A16" s="213" t="s">
        <v>189</v>
      </c>
      <c r="B16" s="204" t="s">
        <v>10</v>
      </c>
      <c r="C16" s="205" t="s">
        <v>10</v>
      </c>
      <c r="D16" s="527">
        <v>2.8670602938757202E-6</v>
      </c>
      <c r="E16" s="205" t="s">
        <v>10</v>
      </c>
      <c r="F16" s="204" t="s">
        <v>10</v>
      </c>
      <c r="G16" s="205" t="s">
        <v>10</v>
      </c>
      <c r="H16" s="204" t="s">
        <v>10</v>
      </c>
      <c r="I16" s="205" t="s">
        <v>10</v>
      </c>
      <c r="J16" s="204" t="s">
        <v>10</v>
      </c>
      <c r="K16" s="205" t="s">
        <v>10</v>
      </c>
      <c r="L16" s="204" t="s">
        <v>10</v>
      </c>
      <c r="M16" s="205" t="s">
        <v>10</v>
      </c>
      <c r="N16" s="491">
        <v>0.10596858090718315</v>
      </c>
      <c r="O16" s="492">
        <v>0.97345435835620475</v>
      </c>
    </row>
    <row r="17" spans="1:15" s="203" customFormat="1" ht="21" customHeight="1" thickBot="1">
      <c r="A17" s="258" t="s">
        <v>184</v>
      </c>
      <c r="B17" s="385">
        <v>1.6244070456360449E-2</v>
      </c>
      <c r="C17" s="386">
        <v>2.4149915558178563E-2</v>
      </c>
      <c r="D17" s="385">
        <v>3.4074401486713368E-3</v>
      </c>
      <c r="E17" s="386">
        <v>4.554520912984159E-3</v>
      </c>
      <c r="F17" s="385">
        <v>9.3677273984033943E-2</v>
      </c>
      <c r="G17" s="386">
        <v>0.5006208939813378</v>
      </c>
      <c r="H17" s="379">
        <v>-1.239022675502538E-2</v>
      </c>
      <c r="I17" s="380">
        <v>-3.8878152146267012E-2</v>
      </c>
      <c r="J17" s="385">
        <v>2.4880445424289965E-2</v>
      </c>
      <c r="K17" s="386">
        <v>9.1224606643711542E-2</v>
      </c>
      <c r="L17" s="385">
        <v>2.4690672709267836E-2</v>
      </c>
      <c r="M17" s="386">
        <v>8.8292711410484934E-2</v>
      </c>
      <c r="N17" s="379">
        <v>-8.3423328036192346E-3</v>
      </c>
      <c r="O17" s="488">
        <v>-3.8824425569492609E-2</v>
      </c>
    </row>
    <row r="18" spans="1:15" ht="15" customHeight="1">
      <c r="A18" s="199"/>
    </row>
  </sheetData>
  <mergeCells count="10">
    <mergeCell ref="A1:XFD1"/>
    <mergeCell ref="A2:XFD2"/>
    <mergeCell ref="B3:C3"/>
    <mergeCell ref="D3:E3"/>
    <mergeCell ref="J3:K3"/>
    <mergeCell ref="L3:M3"/>
    <mergeCell ref="N3:O3"/>
    <mergeCell ref="A3:A4"/>
    <mergeCell ref="H3:I3"/>
    <mergeCell ref="F3:G3"/>
  </mergeCells>
  <phoneticPr fontId="6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5"/>
  <sheetViews>
    <sheetView zoomScale="85" zoomScaleNormal="85" workbookViewId="0">
      <selection sqref="A1:E1"/>
    </sheetView>
  </sheetViews>
  <sheetFormatPr defaultColWidth="9.109375" defaultRowHeight="13.2" outlineLevelRow="1"/>
  <cols>
    <col min="1" max="1" width="28.5546875" style="43" customWidth="1"/>
    <col min="2" max="2" width="24.33203125" style="43" customWidth="1"/>
    <col min="3" max="3" width="22.109375" style="43" customWidth="1"/>
    <col min="4" max="4" width="21.109375" style="43" customWidth="1"/>
    <col min="5" max="5" width="12.6640625" style="43" customWidth="1"/>
    <col min="6" max="16384" width="9.109375" style="43"/>
  </cols>
  <sheetData>
    <row r="1" spans="1:5" ht="40.200000000000003" customHeight="1">
      <c r="A1" s="652" t="s">
        <v>245</v>
      </c>
      <c r="B1" s="652"/>
      <c r="C1" s="652"/>
      <c r="D1" s="652"/>
      <c r="E1" s="652"/>
    </row>
    <row r="2" spans="1:5" ht="22.5" customHeight="1" thickBot="1">
      <c r="A2" s="650" t="s">
        <v>191</v>
      </c>
      <c r="B2" s="650"/>
      <c r="C2" s="650"/>
      <c r="D2" s="650"/>
      <c r="E2" s="650"/>
    </row>
    <row r="3" spans="1:5" ht="42" customHeight="1" outlineLevel="1" thickBot="1">
      <c r="A3" s="493" t="s">
        <v>192</v>
      </c>
      <c r="B3" s="494" t="s">
        <v>216</v>
      </c>
      <c r="C3" s="495" t="s">
        <v>217</v>
      </c>
      <c r="D3" s="495" t="s">
        <v>282</v>
      </c>
      <c r="E3" s="495" t="s">
        <v>218</v>
      </c>
    </row>
    <row r="4" spans="1:5" ht="16.95" customHeight="1" outlineLevel="1">
      <c r="A4" s="44" t="s">
        <v>182</v>
      </c>
      <c r="B4" s="45">
        <v>29021202156.022839</v>
      </c>
      <c r="C4" s="46">
        <v>0.56016243608095384</v>
      </c>
      <c r="D4" s="496">
        <v>843639638.0474968</v>
      </c>
      <c r="E4" s="497">
        <v>2.9940121240412929E-2</v>
      </c>
    </row>
    <row r="5" spans="1:5" ht="16.95" customHeight="1" outlineLevel="1">
      <c r="A5" s="44" t="s">
        <v>179</v>
      </c>
      <c r="B5" s="185">
        <v>13248059746.570213</v>
      </c>
      <c r="C5" s="46">
        <v>0.25571185442587474</v>
      </c>
      <c r="D5" s="270">
        <v>593596845.43996429</v>
      </c>
      <c r="E5" s="497">
        <v>4.6908102704773545E-2</v>
      </c>
    </row>
    <row r="6" spans="1:5" ht="16.95" customHeight="1" outlineLevel="1">
      <c r="A6" s="561" t="s">
        <v>183</v>
      </c>
      <c r="B6" s="45">
        <v>8263933598.2841988</v>
      </c>
      <c r="C6" s="46">
        <v>0.15950907723046964</v>
      </c>
      <c r="D6" s="496">
        <v>-236377718.24230003</v>
      </c>
      <c r="E6" s="497">
        <v>-2.7808124836878514E-2</v>
      </c>
    </row>
    <row r="7" spans="1:5" ht="16.95" customHeight="1" outlineLevel="1">
      <c r="A7" s="44" t="s">
        <v>195</v>
      </c>
      <c r="B7" s="45">
        <v>751390912.20830035</v>
      </c>
      <c r="C7" s="46">
        <v>1.4503222904718338E-2</v>
      </c>
      <c r="D7" s="496">
        <v>318720801.7883004</v>
      </c>
      <c r="E7" s="497">
        <v>0.73663697609921075</v>
      </c>
    </row>
    <row r="8" spans="1:5" ht="16.95" customHeight="1" outlineLevel="1">
      <c r="A8" s="44" t="s">
        <v>196</v>
      </c>
      <c r="B8" s="45">
        <v>11368966.73</v>
      </c>
      <c r="C8" s="46">
        <v>2.1944191232886102E-4</v>
      </c>
      <c r="D8" s="496">
        <v>-1281644.7999999989</v>
      </c>
      <c r="E8" s="497">
        <v>-0.10131089686539438</v>
      </c>
    </row>
    <row r="9" spans="1:5" s="507" customFormat="1" ht="16.95" customHeight="1" outlineLevel="1">
      <c r="A9" s="498" t="s">
        <v>197</v>
      </c>
      <c r="B9" s="186">
        <v>512592081.99380004</v>
      </c>
      <c r="C9" s="499">
        <v>9.8939674456547388E-3</v>
      </c>
      <c r="D9" s="500">
        <v>270588400.92990005</v>
      </c>
      <c r="E9" s="501">
        <v>1.1181168804554356</v>
      </c>
    </row>
    <row r="10" spans="1:5" ht="16.95" customHeight="1" outlineLevel="1" thickBot="1">
      <c r="A10" s="562" t="s">
        <v>167</v>
      </c>
      <c r="B10" s="47">
        <v>51808547461.809303</v>
      </c>
      <c r="C10" s="49">
        <v>1</v>
      </c>
      <c r="D10" s="502">
        <v>1788886323.163353</v>
      </c>
      <c r="E10" s="503">
        <v>3.5763663376384432E-2</v>
      </c>
    </row>
    <row r="11" spans="1:5">
      <c r="A11" s="651"/>
      <c r="B11" s="651"/>
      <c r="C11" s="651"/>
    </row>
    <row r="12" spans="1:5" s="42" customFormat="1" ht="22.5" customHeight="1" thickBot="1">
      <c r="A12" s="650" t="s">
        <v>193</v>
      </c>
      <c r="B12" s="650"/>
      <c r="C12" s="650"/>
      <c r="D12" s="650"/>
      <c r="E12" s="650"/>
    </row>
    <row r="13" spans="1:5" ht="16.95" customHeight="1" outlineLevel="1">
      <c r="A13" s="44" t="s">
        <v>182</v>
      </c>
      <c r="B13" s="45">
        <v>1598694449.6400998</v>
      </c>
      <c r="C13" s="46">
        <v>0.63219509436507326</v>
      </c>
      <c r="D13" s="496">
        <v>-58454055.905199766</v>
      </c>
      <c r="E13" s="497">
        <v>-3.5273879021460987E-2</v>
      </c>
    </row>
    <row r="14" spans="1:5" ht="16.95" customHeight="1" outlineLevel="1">
      <c r="A14" s="561" t="s">
        <v>183</v>
      </c>
      <c r="B14" s="45">
        <v>288481522.82289994</v>
      </c>
      <c r="C14" s="46">
        <v>0.11407846170020804</v>
      </c>
      <c r="D14" s="496">
        <v>1897504.7196000218</v>
      </c>
      <c r="E14" s="497">
        <v>6.6211114358654208E-3</v>
      </c>
    </row>
    <row r="15" spans="1:5" ht="16.95" customHeight="1" outlineLevel="1">
      <c r="A15" s="44" t="s">
        <v>195</v>
      </c>
      <c r="B15" s="45">
        <v>600843949.53830028</v>
      </c>
      <c r="C15" s="46">
        <v>0.23760049799544972</v>
      </c>
      <c r="D15" s="270">
        <v>323121469.28830034</v>
      </c>
      <c r="E15" s="497">
        <v>1.1634689024721123</v>
      </c>
    </row>
    <row r="16" spans="1:5" ht="16.95" customHeight="1" outlineLevel="1">
      <c r="A16" s="44" t="s">
        <v>179</v>
      </c>
      <c r="B16" s="45">
        <v>40779279.210000001</v>
      </c>
      <c r="C16" s="46">
        <v>1.6125945939268981E-2</v>
      </c>
      <c r="D16" s="496">
        <v>11217882.430000003</v>
      </c>
      <c r="E16" s="497">
        <v>0.37947741486929848</v>
      </c>
    </row>
    <row r="17" spans="1:5" s="506" customFormat="1" ht="16.95" customHeight="1" outlineLevel="1" thickBot="1">
      <c r="A17" s="563" t="s">
        <v>167</v>
      </c>
      <c r="B17" s="47">
        <v>2528799201.2112999</v>
      </c>
      <c r="C17" s="49">
        <v>1</v>
      </c>
      <c r="D17" s="502">
        <v>277782800.53270054</v>
      </c>
      <c r="E17" s="503">
        <v>0.12340327704807444</v>
      </c>
    </row>
    <row r="19" spans="1:5" s="42" customFormat="1" ht="22.5" customHeight="1" thickBot="1">
      <c r="A19" s="650" t="s">
        <v>194</v>
      </c>
      <c r="B19" s="650"/>
      <c r="C19" s="650"/>
      <c r="D19" s="650"/>
      <c r="E19" s="650"/>
    </row>
    <row r="20" spans="1:5" ht="17.399999999999999" customHeight="1" outlineLevel="1">
      <c r="A20" s="44" t="s">
        <v>182</v>
      </c>
      <c r="B20" s="45">
        <v>99243375.521599978</v>
      </c>
      <c r="C20" s="504">
        <v>0.81943327653503495</v>
      </c>
      <c r="D20" s="496">
        <v>6997409.0627999604</v>
      </c>
      <c r="E20" s="497">
        <v>7.5855989496573004E-2</v>
      </c>
    </row>
    <row r="21" spans="1:5" ht="17.399999999999999" customHeight="1" outlineLevel="1">
      <c r="A21" s="44" t="s">
        <v>181</v>
      </c>
      <c r="B21" s="45">
        <v>20822015.168300003</v>
      </c>
      <c r="C21" s="46">
        <v>0.17192333517221739</v>
      </c>
      <c r="D21" s="270">
        <v>-885048.56169999763</v>
      </c>
      <c r="E21" s="497">
        <v>-4.0772375882272199E-2</v>
      </c>
    </row>
    <row r="22" spans="1:5" ht="17.399999999999999" customHeight="1" outlineLevel="1">
      <c r="A22" s="561" t="s">
        <v>183</v>
      </c>
      <c r="B22" s="45">
        <v>1046817.8628</v>
      </c>
      <c r="C22" s="46">
        <v>8.6433717791361293E-3</v>
      </c>
      <c r="D22" s="496">
        <v>-159336.3602</v>
      </c>
      <c r="E22" s="497">
        <v>-0.13210280838190955</v>
      </c>
    </row>
    <row r="23" spans="1:5" ht="17.399999999999999" customHeight="1" outlineLevel="1">
      <c r="A23" s="44" t="s">
        <v>179</v>
      </c>
      <c r="B23" s="45">
        <v>2</v>
      </c>
      <c r="C23" s="46">
        <v>1.6513611558016547E-8</v>
      </c>
      <c r="D23" s="496">
        <v>2</v>
      </c>
      <c r="E23" s="497" t="s">
        <v>19</v>
      </c>
    </row>
    <row r="24" spans="1:5" ht="17.399999999999999" customHeight="1" outlineLevel="1" thickBot="1">
      <c r="A24" s="48" t="s">
        <v>167</v>
      </c>
      <c r="B24" s="47">
        <v>121112210.55269998</v>
      </c>
      <c r="C24" s="49">
        <v>1</v>
      </c>
      <c r="D24" s="502">
        <v>5953026.1408999562</v>
      </c>
      <c r="E24" s="503">
        <v>5.1693889387166993E-2</v>
      </c>
    </row>
    <row r="25" spans="1:5">
      <c r="C25" s="505"/>
    </row>
  </sheetData>
  <mergeCells count="5">
    <mergeCell ref="A2:E2"/>
    <mergeCell ref="A12:E12"/>
    <mergeCell ref="A19:E19"/>
    <mergeCell ref="A11:C11"/>
    <mergeCell ref="A1:E1"/>
  </mergeCells>
  <phoneticPr fontId="31" type="noConversion"/>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K23"/>
  <sheetViews>
    <sheetView zoomScale="85" zoomScaleNormal="85" workbookViewId="0">
      <selection activeCell="C4" sqref="C4"/>
    </sheetView>
  </sheetViews>
  <sheetFormatPr defaultColWidth="9.109375" defaultRowHeight="13.2"/>
  <cols>
    <col min="1" max="1" width="39.21875" customWidth="1"/>
    <col min="2" max="2" width="14" customWidth="1"/>
    <col min="3" max="3" width="13.6640625" customWidth="1"/>
    <col min="4" max="4" width="2.109375" customWidth="1"/>
    <col min="5" max="5" width="43.44140625" style="175" customWidth="1"/>
    <col min="6" max="9" width="13" style="175" customWidth="1"/>
    <col min="10" max="10" width="8.88671875" style="10" customWidth="1"/>
    <col min="11" max="12" width="11.88671875" style="10" customWidth="1"/>
    <col min="13" max="23" width="9.109375" style="10"/>
    <col min="24" max="24" width="16.88671875" style="10" customWidth="1"/>
    <col min="25" max="16384" width="9.109375" style="10"/>
  </cols>
  <sheetData>
    <row r="1" spans="1:11" s="653" customFormat="1" ht="21.75" customHeight="1" thickBot="1">
      <c r="A1" s="653" t="s">
        <v>198</v>
      </c>
    </row>
    <row r="2" spans="1:11" ht="30" customHeight="1" thickBot="1">
      <c r="A2" s="71" t="s">
        <v>199</v>
      </c>
      <c r="B2" s="32" t="s">
        <v>37</v>
      </c>
      <c r="C2" s="62" t="s">
        <v>154</v>
      </c>
      <c r="D2" s="55"/>
      <c r="E2" s="71" t="s">
        <v>199</v>
      </c>
      <c r="F2" s="32" t="s">
        <v>37</v>
      </c>
      <c r="G2" s="62" t="s">
        <v>154</v>
      </c>
      <c r="H2" s="10"/>
      <c r="I2" s="10"/>
    </row>
    <row r="3" spans="1:11" ht="17.399999999999999" customHeight="1">
      <c r="A3" s="93" t="s">
        <v>200</v>
      </c>
      <c r="B3" s="508">
        <v>0.3093837957378367</v>
      </c>
      <c r="C3" s="508">
        <v>0.9061956939286957</v>
      </c>
      <c r="D3" s="173"/>
      <c r="E3" s="93" t="s">
        <v>285</v>
      </c>
      <c r="F3" s="508">
        <v>-3.2179187659650714E-2</v>
      </c>
      <c r="G3" s="508">
        <v>1.0006120266831342E-2</v>
      </c>
      <c r="H3" s="10"/>
      <c r="I3" s="10"/>
    </row>
    <row r="4" spans="1:11" ht="17.399999999999999" customHeight="1">
      <c r="A4" s="93" t="s">
        <v>92</v>
      </c>
      <c r="B4" s="239">
        <v>0.15670650677824124</v>
      </c>
      <c r="C4" s="239">
        <v>0.64478026386920817</v>
      </c>
      <c r="D4" s="173"/>
      <c r="E4" s="93" t="s">
        <v>212</v>
      </c>
      <c r="F4" s="239">
        <v>-1.8168853394181395E-2</v>
      </c>
      <c r="G4" s="239">
        <v>-9.2890270897016958E-2</v>
      </c>
      <c r="H4" s="10"/>
      <c r="I4" s="10"/>
    </row>
    <row r="5" spans="1:11" ht="17.399999999999999" customHeight="1">
      <c r="A5" s="93" t="s">
        <v>201</v>
      </c>
      <c r="B5" s="238">
        <v>0.1104802643166527</v>
      </c>
      <c r="C5" s="238">
        <v>6.353395171363263E-2</v>
      </c>
      <c r="D5" s="173"/>
      <c r="E5" s="93" t="s">
        <v>211</v>
      </c>
      <c r="F5" s="238">
        <v>-1.5948583586505083E-2</v>
      </c>
      <c r="G5" s="238">
        <v>-9.0585035029468686E-2</v>
      </c>
      <c r="H5" s="10"/>
      <c r="I5" s="10"/>
    </row>
    <row r="6" spans="1:11" ht="17.399999999999999" customHeight="1">
      <c r="A6" s="94" t="s">
        <v>202</v>
      </c>
      <c r="B6" s="509">
        <v>0.10185202903769783</v>
      </c>
      <c r="C6" s="509">
        <v>0.25139165117386741</v>
      </c>
      <c r="D6" s="173"/>
      <c r="E6" s="93" t="s">
        <v>92</v>
      </c>
      <c r="F6" s="509">
        <v>1.7062618919866449E-2</v>
      </c>
      <c r="G6" s="509">
        <v>0.1138697994032023</v>
      </c>
      <c r="H6" s="10"/>
      <c r="I6" s="10"/>
    </row>
    <row r="7" spans="1:11" ht="17.399999999999999" customHeight="1">
      <c r="A7" s="93" t="s">
        <v>203</v>
      </c>
      <c r="B7" s="235">
        <v>8.1005870951229894E-2</v>
      </c>
      <c r="C7" s="235">
        <v>-6.2423203310102426E-2</v>
      </c>
      <c r="D7" s="173"/>
      <c r="E7" s="564" t="s">
        <v>209</v>
      </c>
      <c r="F7" s="235">
        <v>2.0780792383382707E-2</v>
      </c>
      <c r="G7" s="235">
        <v>0.11335036140870636</v>
      </c>
      <c r="H7" s="11"/>
      <c r="I7" s="10"/>
    </row>
    <row r="8" spans="1:11" ht="17.399999999999999" customHeight="1">
      <c r="A8" s="93" t="s">
        <v>204</v>
      </c>
      <c r="B8" s="239">
        <v>6.3492688755331997E-2</v>
      </c>
      <c r="C8" s="239">
        <v>5.6198506605809051E-4</v>
      </c>
      <c r="D8" s="173"/>
      <c r="E8" s="93" t="s">
        <v>208</v>
      </c>
      <c r="F8" s="239">
        <v>2.7682443899679443E-2</v>
      </c>
      <c r="G8" s="239">
        <v>0.20725709981835072</v>
      </c>
      <c r="H8" s="11"/>
      <c r="I8" s="10"/>
    </row>
    <row r="9" spans="1:11" ht="17.399999999999999" customHeight="1">
      <c r="A9" s="93" t="s">
        <v>174</v>
      </c>
      <c r="B9" s="237">
        <v>5.3209006801216929E-2</v>
      </c>
      <c r="C9" s="237">
        <v>1.2973768570463173E-2</v>
      </c>
      <c r="D9" s="173"/>
      <c r="E9" s="93" t="s">
        <v>207</v>
      </c>
      <c r="F9" s="237">
        <v>3.9489979999999925E-2</v>
      </c>
      <c r="G9" s="237">
        <v>0.15070966115611251</v>
      </c>
      <c r="H9" s="10"/>
      <c r="I9" s="10"/>
    </row>
    <row r="10" spans="1:11" ht="17.399999999999999" customHeight="1">
      <c r="A10" s="564" t="s">
        <v>205</v>
      </c>
      <c r="B10" s="241">
        <v>4.5926680729612812E-2</v>
      </c>
      <c r="C10" s="241">
        <v>4.0217362273090362E-2</v>
      </c>
      <c r="D10" s="173"/>
      <c r="E10" s="93" t="s">
        <v>206</v>
      </c>
      <c r="F10" s="241">
        <v>4.4109589041095888E-2</v>
      </c>
      <c r="G10" s="241">
        <v>0.21051414675231572</v>
      </c>
      <c r="H10" s="10"/>
      <c r="I10" s="10"/>
    </row>
    <row r="11" spans="1:11" ht="17.399999999999999" customHeight="1">
      <c r="A11" s="93" t="s">
        <v>283</v>
      </c>
      <c r="B11" s="240">
        <v>4.4284565174488796E-2</v>
      </c>
      <c r="C11" s="240">
        <v>8.9039368299805188E-2</v>
      </c>
      <c r="D11" s="173"/>
      <c r="E11" s="93" t="s">
        <v>283</v>
      </c>
      <c r="F11" s="240">
        <v>4.4284565174488796E-2</v>
      </c>
      <c r="G11" s="240">
        <v>8.9039368299805188E-2</v>
      </c>
      <c r="H11" s="10"/>
      <c r="I11" s="10"/>
    </row>
    <row r="12" spans="1:11" ht="17.399999999999999" customHeight="1">
      <c r="A12" s="93" t="s">
        <v>206</v>
      </c>
      <c r="B12" s="238">
        <v>4.4109589041095888E-2</v>
      </c>
      <c r="C12" s="238">
        <v>0.21051414675231572</v>
      </c>
      <c r="D12" s="173"/>
      <c r="E12" s="564" t="s">
        <v>205</v>
      </c>
      <c r="F12" s="238">
        <v>4.5926680729612812E-2</v>
      </c>
      <c r="G12" s="238">
        <v>4.0217362273090362E-2</v>
      </c>
      <c r="H12" s="10"/>
      <c r="J12" s="175"/>
    </row>
    <row r="13" spans="1:11" ht="17.399999999999999" customHeight="1">
      <c r="A13" s="93" t="s">
        <v>284</v>
      </c>
      <c r="B13" s="238">
        <v>3.9489979999999925E-2</v>
      </c>
      <c r="C13" s="238">
        <v>0.15070966115611251</v>
      </c>
      <c r="D13" s="173"/>
      <c r="E13" s="93" t="s">
        <v>174</v>
      </c>
      <c r="F13" s="238">
        <v>5.3209006801216929E-2</v>
      </c>
      <c r="G13" s="238">
        <v>1.2973768570463173E-2</v>
      </c>
      <c r="H13" s="10"/>
      <c r="I13" s="10"/>
    </row>
    <row r="14" spans="1:11" ht="17.399999999999999" customHeight="1">
      <c r="A14" s="93" t="s">
        <v>208</v>
      </c>
      <c r="B14" s="236">
        <v>2.7682443899679443E-2</v>
      </c>
      <c r="C14" s="236">
        <v>0.20725709981835072</v>
      </c>
      <c r="D14" s="173"/>
      <c r="E14" s="93" t="s">
        <v>204</v>
      </c>
      <c r="F14" s="236">
        <v>6.3492688755331997E-2</v>
      </c>
      <c r="G14" s="236">
        <v>5.6198506605809051E-4</v>
      </c>
      <c r="H14" s="10"/>
      <c r="I14" s="10"/>
    </row>
    <row r="15" spans="1:11" ht="17.399999999999999" customHeight="1">
      <c r="A15" s="564" t="s">
        <v>209</v>
      </c>
      <c r="B15" s="237">
        <v>2.0780792383382707E-2</v>
      </c>
      <c r="C15" s="237">
        <v>0.11335036140870636</v>
      </c>
      <c r="D15" s="173"/>
      <c r="E15" s="93" t="s">
        <v>203</v>
      </c>
      <c r="F15" s="237">
        <v>8.1005870951229894E-2</v>
      </c>
      <c r="G15" s="237">
        <v>-6.2423203310102426E-2</v>
      </c>
      <c r="H15" s="11"/>
      <c r="I15" s="10"/>
    </row>
    <row r="16" spans="1:11" ht="17.399999999999999" customHeight="1">
      <c r="A16" s="93" t="s">
        <v>92</v>
      </c>
      <c r="B16" s="239">
        <v>1.7062618919866449E-2</v>
      </c>
      <c r="C16" s="239">
        <v>0.1138697994032023</v>
      </c>
      <c r="D16" s="174"/>
      <c r="E16" s="94" t="s">
        <v>202</v>
      </c>
      <c r="F16" s="239">
        <v>0.10185202903769783</v>
      </c>
      <c r="G16" s="239">
        <v>0.25139165117386741</v>
      </c>
      <c r="H16" s="10"/>
      <c r="J16" s="175"/>
      <c r="K16" s="175"/>
    </row>
    <row r="17" spans="1:11" ht="17.399999999999999" customHeight="1">
      <c r="A17" s="93" t="s">
        <v>210</v>
      </c>
      <c r="B17" s="238">
        <v>-1.5948583586505083E-2</v>
      </c>
      <c r="C17" s="238">
        <v>-9.0585035029468686E-2</v>
      </c>
      <c r="D17" s="175"/>
      <c r="E17" s="93" t="s">
        <v>201</v>
      </c>
      <c r="F17" s="238">
        <v>0.1104802643166527</v>
      </c>
      <c r="G17" s="238">
        <v>6.353395171363263E-2</v>
      </c>
      <c r="H17" s="10"/>
      <c r="J17" s="175"/>
      <c r="K17" s="175"/>
    </row>
    <row r="18" spans="1:11" ht="17.399999999999999" customHeight="1">
      <c r="A18" s="93" t="s">
        <v>212</v>
      </c>
      <c r="B18" s="240">
        <v>-1.8168853394181395E-2</v>
      </c>
      <c r="C18" s="240">
        <v>-9.2890270897016958E-2</v>
      </c>
      <c r="D18" s="175"/>
      <c r="E18" s="93" t="s">
        <v>92</v>
      </c>
      <c r="F18" s="240">
        <v>0.15670650677824124</v>
      </c>
      <c r="G18" s="240">
        <v>0.64478026386920817</v>
      </c>
      <c r="H18" s="10"/>
      <c r="J18" s="175"/>
      <c r="K18" s="175"/>
    </row>
    <row r="19" spans="1:11" ht="17.399999999999999" customHeight="1">
      <c r="A19" s="93" t="s">
        <v>285</v>
      </c>
      <c r="B19" s="240">
        <v>-3.2179187659650714E-2</v>
      </c>
      <c r="C19" s="240">
        <v>1.0006120266831342E-2</v>
      </c>
      <c r="E19" s="93" t="s">
        <v>200</v>
      </c>
      <c r="F19" s="240">
        <v>0.3093837957378367</v>
      </c>
      <c r="G19" s="240">
        <v>0.9061956939286957</v>
      </c>
      <c r="H19" s="10"/>
      <c r="J19" s="175"/>
      <c r="K19" s="175"/>
    </row>
    <row r="20" spans="1:11" ht="17.399999999999999" customHeight="1" thickBot="1">
      <c r="A20" s="201" t="s">
        <v>94</v>
      </c>
      <c r="B20" s="202" t="s">
        <v>215</v>
      </c>
      <c r="C20" s="202" t="s">
        <v>215</v>
      </c>
      <c r="E20" s="201" t="s">
        <v>94</v>
      </c>
      <c r="F20" s="202" t="s">
        <v>215</v>
      </c>
      <c r="G20" s="202" t="s">
        <v>215</v>
      </c>
      <c r="H20" s="10"/>
      <c r="J20" s="175"/>
      <c r="K20" s="175"/>
    </row>
    <row r="21" spans="1:11" ht="12" customHeight="1">
      <c r="A21" s="654" t="s">
        <v>213</v>
      </c>
      <c r="B21" s="654"/>
      <c r="C21" s="654"/>
      <c r="E21" s="10"/>
      <c r="F21" s="10"/>
      <c r="G21" s="10"/>
      <c r="H21" s="10"/>
      <c r="I21" s="10"/>
    </row>
    <row r="22" spans="1:11" ht="20.399999999999999" customHeight="1">
      <c r="A22" s="655" t="s">
        <v>214</v>
      </c>
      <c r="B22" s="655"/>
      <c r="C22" s="655"/>
      <c r="E22" s="10"/>
      <c r="F22" s="10"/>
      <c r="G22" s="10"/>
      <c r="H22" s="10"/>
      <c r="I22" s="10"/>
    </row>
    <row r="23" spans="1:11">
      <c r="A23" s="96"/>
      <c r="E23" s="10"/>
      <c r="F23" s="10"/>
      <c r="G23" s="10"/>
      <c r="H23" s="10"/>
      <c r="I23" s="10"/>
    </row>
  </sheetData>
  <mergeCells count="3">
    <mergeCell ref="A1:XFD1"/>
    <mergeCell ref="A21:C21"/>
    <mergeCell ref="A22:C22"/>
  </mergeCells>
  <phoneticPr fontId="0" type="noConversion"/>
  <pageMargins left="0.75" right="0.75" top="1" bottom="1" header="0.5" footer="0.5"/>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46"/>
  <sheetViews>
    <sheetView zoomScale="85" zoomScaleNormal="85" workbookViewId="0">
      <selection sqref="A1:XFD1"/>
    </sheetView>
  </sheetViews>
  <sheetFormatPr defaultColWidth="9.109375" defaultRowHeight="13.2" outlineLevelRow="2"/>
  <cols>
    <col min="1" max="1" width="15.44140625" style="100" customWidth="1"/>
    <col min="2" max="7" width="14.109375" style="100" customWidth="1"/>
    <col min="8" max="14" width="15.88671875" style="100" customWidth="1"/>
    <col min="15" max="15" width="13.5546875" style="100" customWidth="1"/>
    <col min="16" max="16" width="10" style="100" bestFit="1" customWidth="1"/>
    <col min="17" max="16384" width="9.109375" style="100"/>
  </cols>
  <sheetData>
    <row r="1" spans="1:34" s="667" customFormat="1" ht="23.25" customHeight="1">
      <c r="A1" s="667" t="s">
        <v>219</v>
      </c>
    </row>
    <row r="2" spans="1:34" s="674" customFormat="1" ht="15" customHeight="1"/>
    <row r="3" spans="1:34" ht="17.25" customHeight="1" thickBot="1">
      <c r="A3" s="677" t="s">
        <v>220</v>
      </c>
      <c r="B3" s="677"/>
      <c r="C3" s="677"/>
      <c r="D3" s="677"/>
      <c r="E3" s="677"/>
      <c r="F3" s="677"/>
    </row>
    <row r="4" spans="1:34" ht="27" customHeight="1" outlineLevel="1" thickBot="1">
      <c r="A4" s="97" t="s">
        <v>221</v>
      </c>
      <c r="B4" s="98">
        <v>42460</v>
      </c>
      <c r="C4" s="395">
        <v>42735</v>
      </c>
      <c r="D4" s="98">
        <v>42825</v>
      </c>
      <c r="E4" s="99" t="s">
        <v>129</v>
      </c>
      <c r="F4" s="99" t="s">
        <v>61</v>
      </c>
    </row>
    <row r="5" spans="1:34" ht="15" customHeight="1" outlineLevel="1">
      <c r="A5" s="101" t="s">
        <v>222</v>
      </c>
      <c r="B5" s="102">
        <v>41</v>
      </c>
      <c r="C5" s="393">
        <v>37</v>
      </c>
      <c r="D5" s="102">
        <v>37</v>
      </c>
      <c r="E5" s="220">
        <f>D5/C5-1</f>
        <v>0</v>
      </c>
      <c r="F5" s="221">
        <f>D5/B5-1</f>
        <v>-9.7560975609756073E-2</v>
      </c>
    </row>
    <row r="6" spans="1:34" ht="15" customHeight="1" outlineLevel="1">
      <c r="A6" s="103" t="s">
        <v>223</v>
      </c>
      <c r="B6" s="104">
        <v>7</v>
      </c>
      <c r="C6" s="394">
        <v>7</v>
      </c>
      <c r="D6" s="104">
        <v>7</v>
      </c>
      <c r="E6" s="222">
        <f>D6/C6-1</f>
        <v>0</v>
      </c>
      <c r="F6" s="223">
        <f>D6/B6-1</f>
        <v>0</v>
      </c>
    </row>
    <row r="7" spans="1:34" ht="15" customHeight="1" outlineLevel="1">
      <c r="A7" s="103" t="s">
        <v>224</v>
      </c>
      <c r="B7" s="104">
        <v>7</v>
      </c>
      <c r="C7" s="394">
        <v>6</v>
      </c>
      <c r="D7" s="104">
        <v>6</v>
      </c>
      <c r="E7" s="222">
        <f>D7/C7-1</f>
        <v>0</v>
      </c>
      <c r="F7" s="223">
        <f>D7/B7-1</f>
        <v>-0.1428571428571429</v>
      </c>
    </row>
    <row r="8" spans="1:34" ht="15" customHeight="1" outlineLevel="1" thickBot="1">
      <c r="A8" s="105" t="s">
        <v>84</v>
      </c>
      <c r="B8" s="106">
        <v>43</v>
      </c>
      <c r="C8" s="396">
        <v>39</v>
      </c>
      <c r="D8" s="106">
        <v>39</v>
      </c>
      <c r="E8" s="224">
        <f>D8/C8-1</f>
        <v>0</v>
      </c>
      <c r="F8" s="225">
        <f>D8/B8-1</f>
        <v>-9.3023255813953543E-2</v>
      </c>
    </row>
    <row r="9" spans="1:34" s="676" customFormat="1" ht="13.2" customHeight="1">
      <c r="A9" s="675" t="s">
        <v>34</v>
      </c>
      <c r="B9" s="675"/>
      <c r="C9" s="675"/>
      <c r="D9" s="675"/>
      <c r="E9" s="675"/>
      <c r="F9" s="675"/>
      <c r="G9" s="675"/>
      <c r="H9" s="675"/>
      <c r="I9" s="675"/>
      <c r="J9" s="675"/>
      <c r="K9" s="675"/>
      <c r="L9" s="675"/>
      <c r="M9" s="675"/>
      <c r="N9" s="675"/>
      <c r="O9" s="675"/>
    </row>
    <row r="10" spans="1:34" s="217" customFormat="1" ht="16.2" thickBot="1">
      <c r="A10" s="678" t="s">
        <v>226</v>
      </c>
      <c r="B10" s="678"/>
      <c r="C10" s="678"/>
      <c r="D10" s="678"/>
      <c r="E10" s="678"/>
      <c r="F10" s="678"/>
    </row>
    <row r="11" spans="1:34" ht="27" customHeight="1" outlineLevel="1" thickBot="1">
      <c r="A11" s="97" t="s">
        <v>221</v>
      </c>
      <c r="B11" s="98">
        <v>42460</v>
      </c>
      <c r="C11" s="395">
        <v>42735</v>
      </c>
      <c r="D11" s="98">
        <v>42825</v>
      </c>
      <c r="E11" s="99" t="s">
        <v>129</v>
      </c>
      <c r="F11" s="99" t="s">
        <v>61</v>
      </c>
    </row>
    <row r="12" spans="1:34" ht="15" customHeight="1" outlineLevel="1">
      <c r="A12" s="101" t="s">
        <v>222</v>
      </c>
      <c r="B12" s="102">
        <v>55</v>
      </c>
      <c r="C12" s="102">
        <v>48</v>
      </c>
      <c r="D12" s="102">
        <v>48</v>
      </c>
      <c r="E12" s="220">
        <f>D12/C12-1</f>
        <v>0</v>
      </c>
      <c r="F12" s="221">
        <f>D12/B12-1</f>
        <v>-0.12727272727272732</v>
      </c>
    </row>
    <row r="13" spans="1:34" ht="15" customHeight="1" outlineLevel="1">
      <c r="A13" s="103" t="s">
        <v>223</v>
      </c>
      <c r="B13" s="104">
        <v>8</v>
      </c>
      <c r="C13" s="104">
        <v>8</v>
      </c>
      <c r="D13" s="104">
        <v>8</v>
      </c>
      <c r="E13" s="222">
        <f>D13/C13-1</f>
        <v>0</v>
      </c>
      <c r="F13" s="223">
        <f>D13/B13-1</f>
        <v>0</v>
      </c>
    </row>
    <row r="14" spans="1:34" ht="15" customHeight="1" outlineLevel="1">
      <c r="A14" s="103" t="s">
        <v>224</v>
      </c>
      <c r="B14" s="104">
        <v>6</v>
      </c>
      <c r="C14" s="104">
        <v>6</v>
      </c>
      <c r="D14" s="104">
        <v>6</v>
      </c>
      <c r="E14" s="222">
        <f>D14/C14-1</f>
        <v>0</v>
      </c>
      <c r="F14" s="223">
        <f>D14/B14-1</f>
        <v>0</v>
      </c>
    </row>
    <row r="15" spans="1:34" ht="15" customHeight="1" outlineLevel="1" thickBot="1">
      <c r="A15" s="105" t="s">
        <v>84</v>
      </c>
      <c r="B15" s="106">
        <f>SUM(B12:B14)</f>
        <v>69</v>
      </c>
      <c r="C15" s="106">
        <f>SUM(C12:C14)</f>
        <v>62</v>
      </c>
      <c r="D15" s="106">
        <f>SUM(D12:D14)</f>
        <v>62</v>
      </c>
      <c r="E15" s="224">
        <f>D15/C15-1</f>
        <v>0</v>
      </c>
      <c r="F15" s="225">
        <f>D15/B15-1</f>
        <v>-0.10144927536231885</v>
      </c>
    </row>
    <row r="16" spans="1:34" ht="15" customHeight="1" outlineLevel="1" thickBot="1">
      <c r="A16" s="668" t="s">
        <v>286</v>
      </c>
      <c r="B16" s="668"/>
      <c r="C16" s="668"/>
      <c r="D16" s="668"/>
      <c r="E16" s="668"/>
      <c r="F16" s="668"/>
      <c r="P16" s="176"/>
      <c r="Q16" s="176"/>
      <c r="R16" s="176"/>
      <c r="S16" s="176"/>
      <c r="T16" s="176"/>
      <c r="U16" s="176"/>
      <c r="V16" s="176"/>
      <c r="W16" s="176"/>
      <c r="X16" s="176"/>
      <c r="Y16" s="176"/>
      <c r="Z16" s="176"/>
      <c r="AA16" s="176"/>
      <c r="AB16" s="176"/>
      <c r="AC16" s="176"/>
      <c r="AD16" s="176"/>
      <c r="AE16" s="176"/>
      <c r="AF16" s="176"/>
      <c r="AG16" s="176"/>
      <c r="AH16" s="176"/>
    </row>
    <row r="17" spans="1:34" s="676" customFormat="1" ht="13.2" customHeight="1">
      <c r="A17" s="675" t="s">
        <v>34</v>
      </c>
      <c r="B17" s="675"/>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row>
    <row r="18" spans="1:34" s="217" customFormat="1" ht="16.2" thickBot="1">
      <c r="A18" s="673" t="s">
        <v>235</v>
      </c>
      <c r="B18" s="673"/>
      <c r="C18" s="673"/>
      <c r="D18" s="673"/>
      <c r="E18" s="673"/>
      <c r="F18" s="673"/>
      <c r="G18" s="673"/>
      <c r="H18" s="673"/>
      <c r="I18" s="673"/>
      <c r="J18" s="673"/>
      <c r="K18" s="673"/>
    </row>
    <row r="19" spans="1:34" ht="17.25" customHeight="1" outlineLevel="1">
      <c r="A19" s="669" t="s">
        <v>221</v>
      </c>
      <c r="B19" s="665">
        <v>42460</v>
      </c>
      <c r="C19" s="666"/>
      <c r="D19" s="665">
        <v>42735</v>
      </c>
      <c r="E19" s="666"/>
      <c r="F19" s="665">
        <v>42825</v>
      </c>
      <c r="G19" s="666"/>
      <c r="H19" s="658" t="s">
        <v>288</v>
      </c>
      <c r="I19" s="658" t="s">
        <v>61</v>
      </c>
      <c r="J19" s="658" t="s">
        <v>289</v>
      </c>
      <c r="K19" s="671" t="s">
        <v>290</v>
      </c>
    </row>
    <row r="20" spans="1:34" ht="66" customHeight="1" outlineLevel="1" thickBot="1">
      <c r="A20" s="670"/>
      <c r="B20" s="107" t="s">
        <v>287</v>
      </c>
      <c r="C20" s="535" t="s">
        <v>225</v>
      </c>
      <c r="D20" s="107" t="s">
        <v>287</v>
      </c>
      <c r="E20" s="535" t="s">
        <v>225</v>
      </c>
      <c r="F20" s="107" t="s">
        <v>287</v>
      </c>
      <c r="G20" s="535" t="s">
        <v>225</v>
      </c>
      <c r="H20" s="659"/>
      <c r="I20" s="659"/>
      <c r="J20" s="659"/>
      <c r="K20" s="672"/>
    </row>
    <row r="21" spans="1:34" ht="15" customHeight="1" outlineLevel="1">
      <c r="A21" s="101" t="s">
        <v>222</v>
      </c>
      <c r="B21" s="108">
        <v>705261234.79310012</v>
      </c>
      <c r="C21" s="102">
        <v>53</v>
      </c>
      <c r="D21" s="108">
        <v>744287554.41350007</v>
      </c>
      <c r="E21" s="102">
        <v>46</v>
      </c>
      <c r="F21" s="108">
        <v>793242371.02779996</v>
      </c>
      <c r="G21" s="102">
        <v>48</v>
      </c>
      <c r="H21" s="226">
        <f>F21/D21-1</f>
        <v>6.577406316148382E-2</v>
      </c>
      <c r="I21" s="226">
        <f>F21/B21-1</f>
        <v>0.12474971243883903</v>
      </c>
      <c r="J21" s="108">
        <f>F21-B21</f>
        <v>87981136.234699845</v>
      </c>
      <c r="K21" s="530">
        <f>F21/G21</f>
        <v>16525882.729745833</v>
      </c>
    </row>
    <row r="22" spans="1:34" ht="15" customHeight="1" outlineLevel="1">
      <c r="A22" s="103" t="s">
        <v>223</v>
      </c>
      <c r="B22" s="109">
        <v>149943016.33899999</v>
      </c>
      <c r="C22" s="104">
        <v>7</v>
      </c>
      <c r="D22" s="109">
        <v>176171315.56299996</v>
      </c>
      <c r="E22" s="104">
        <v>7</v>
      </c>
      <c r="F22" s="109">
        <v>184427309.611</v>
      </c>
      <c r="G22" s="104">
        <v>7</v>
      </c>
      <c r="H22" s="226">
        <f>F22/D22-1</f>
        <v>4.6863440972872983E-2</v>
      </c>
      <c r="I22" s="226">
        <f>F22/B22-1</f>
        <v>0.2299826568383545</v>
      </c>
      <c r="J22" s="528">
        <f>F22-B22</f>
        <v>34484293.272000015</v>
      </c>
      <c r="K22" s="531">
        <f>F22/G22</f>
        <v>26346758.515857141</v>
      </c>
    </row>
    <row r="23" spans="1:34" ht="15" customHeight="1" outlineLevel="1">
      <c r="A23" s="103" t="s">
        <v>224</v>
      </c>
      <c r="B23" s="109">
        <v>109603306.76870003</v>
      </c>
      <c r="C23" s="104">
        <v>6</v>
      </c>
      <c r="D23" s="109">
        <v>116185980.3909</v>
      </c>
      <c r="E23" s="104">
        <v>6</v>
      </c>
      <c r="F23" s="109">
        <v>118911162.97310001</v>
      </c>
      <c r="G23" s="104">
        <v>6</v>
      </c>
      <c r="H23" s="226">
        <f>F23/D23-1</f>
        <v>2.3455347822786354E-2</v>
      </c>
      <c r="I23" s="226">
        <f>F23/B23-1</f>
        <v>8.4923133058774303E-2</v>
      </c>
      <c r="J23" s="528">
        <f>F23-B23</f>
        <v>9307856.2043999732</v>
      </c>
      <c r="K23" s="531">
        <f>F23/G23</f>
        <v>19818527.162183333</v>
      </c>
    </row>
    <row r="24" spans="1:34" ht="15" customHeight="1" outlineLevel="1" thickBot="1">
      <c r="A24" s="105" t="s">
        <v>84</v>
      </c>
      <c r="B24" s="227">
        <f t="shared" ref="B24:G24" si="0">SUM(B21:B23)</f>
        <v>964807557.90080011</v>
      </c>
      <c r="C24" s="227">
        <f t="shared" si="0"/>
        <v>66</v>
      </c>
      <c r="D24" s="227">
        <f t="shared" si="0"/>
        <v>1036644850.3674001</v>
      </c>
      <c r="E24" s="227">
        <f t="shared" si="0"/>
        <v>59</v>
      </c>
      <c r="F24" s="227">
        <f t="shared" si="0"/>
        <v>1096580843.6118999</v>
      </c>
      <c r="G24" s="227">
        <f t="shared" si="0"/>
        <v>61</v>
      </c>
      <c r="H24" s="228">
        <f>F24/D24-1</f>
        <v>5.7817287399110517E-2</v>
      </c>
      <c r="I24" s="228">
        <f>F24/B24-1</f>
        <v>0.13657986469116001</v>
      </c>
      <c r="J24" s="529">
        <f>F24-B24</f>
        <v>131773285.71109974</v>
      </c>
      <c r="K24" s="532">
        <f>F24/G24</f>
        <v>17976735.141178686</v>
      </c>
    </row>
    <row r="25" spans="1:34" outlineLevel="1"/>
    <row r="26" spans="1:34" outlineLevel="1"/>
    <row r="27" spans="1:34" outlineLevel="1"/>
    <row r="28" spans="1:34" outlineLevel="1"/>
    <row r="29" spans="1:34" outlineLevel="1"/>
    <row r="30" spans="1:34" outlineLevel="1"/>
    <row r="31" spans="1:34" outlineLevel="1"/>
    <row r="32" spans="1:34" outlineLevel="1"/>
    <row r="33" spans="1:15" outlineLevel="1"/>
    <row r="34" spans="1:15" outlineLevel="1"/>
    <row r="35" spans="1:15" outlineLevel="1"/>
    <row r="36" spans="1:15" outlineLevel="1"/>
    <row r="37" spans="1:15" outlineLevel="1"/>
    <row r="38" spans="1:15" outlineLevel="1"/>
    <row r="39" spans="1:15" outlineLevel="1"/>
    <row r="40" spans="1:15" outlineLevel="1"/>
    <row r="41" spans="1:15" s="663" customFormat="1"/>
    <row r="42" spans="1:15" s="218" customFormat="1" ht="15.6">
      <c r="A42" s="662" t="s">
        <v>233</v>
      </c>
      <c r="B42" s="662"/>
      <c r="C42" s="662"/>
      <c r="D42" s="662"/>
      <c r="E42" s="662"/>
      <c r="F42" s="662"/>
    </row>
    <row r="43" spans="1:15" s="214" customFormat="1" ht="15" customHeight="1" outlineLevel="1" thickBot="1">
      <c r="A43" s="661">
        <f>$D$11</f>
        <v>42825</v>
      </c>
      <c r="B43" s="661"/>
      <c r="C43" s="661"/>
      <c r="D43" s="661"/>
      <c r="E43" s="661"/>
      <c r="F43" s="661"/>
      <c r="H43" s="657" t="s">
        <v>228</v>
      </c>
      <c r="I43" s="657"/>
      <c r="J43" s="657"/>
      <c r="K43" s="657"/>
      <c r="L43" s="657"/>
      <c r="M43" s="657"/>
      <c r="N43" s="657"/>
      <c r="O43" s="657"/>
    </row>
    <row r="44" spans="1:15" ht="42" customHeight="1" outlineLevel="1" thickBot="1">
      <c r="A44" s="97" t="s">
        <v>221</v>
      </c>
      <c r="B44" s="98" t="s">
        <v>184</v>
      </c>
      <c r="C44" s="98" t="s">
        <v>250</v>
      </c>
      <c r="D44" s="98" t="s">
        <v>180</v>
      </c>
      <c r="E44" s="98" t="s">
        <v>185</v>
      </c>
      <c r="F44" s="99" t="s">
        <v>227</v>
      </c>
      <c r="H44" s="229" t="s">
        <v>230</v>
      </c>
      <c r="I44" s="99" t="s">
        <v>229</v>
      </c>
      <c r="J44" s="229" t="s">
        <v>230</v>
      </c>
      <c r="K44" s="99" t="s">
        <v>229</v>
      </c>
      <c r="L44" s="229" t="s">
        <v>291</v>
      </c>
      <c r="M44" s="99" t="s">
        <v>229</v>
      </c>
      <c r="N44" s="229" t="s">
        <v>292</v>
      </c>
      <c r="O44" s="230" t="s">
        <v>231</v>
      </c>
    </row>
    <row r="45" spans="1:15" ht="15" customHeight="1" outlineLevel="1">
      <c r="A45" s="101" t="s">
        <v>222</v>
      </c>
      <c r="B45" s="110">
        <v>378925327.43619996</v>
      </c>
      <c r="C45" s="110">
        <v>366216512.85159999</v>
      </c>
      <c r="D45" s="110">
        <v>9455127.0499999989</v>
      </c>
      <c r="E45" s="110">
        <v>30051908.800000001</v>
      </c>
      <c r="F45" s="108">
        <v>8593494.8900000006</v>
      </c>
      <c r="G45" s="111"/>
      <c r="H45" s="231">
        <f>B45-B52</f>
        <v>25483240.323099852</v>
      </c>
      <c r="I45" s="226">
        <f>H45/B52</f>
        <v>7.2100186288638887E-2</v>
      </c>
      <c r="J45" s="110">
        <f>B45-B59</f>
        <v>27629792.709099948</v>
      </c>
      <c r="K45" s="226">
        <f>J45/B59</f>
        <v>7.8651135519168622E-2</v>
      </c>
      <c r="L45" s="231">
        <f>C45-C52</f>
        <v>22263753.561199963</v>
      </c>
      <c r="M45" s="226">
        <f>L45/C52</f>
        <v>6.4729102935914024E-2</v>
      </c>
      <c r="N45" s="110">
        <f>C45-C59</f>
        <v>57349369.291599929</v>
      </c>
      <c r="O45" s="242">
        <f>N45/C59</f>
        <v>0.1856764971197376</v>
      </c>
    </row>
    <row r="46" spans="1:15" ht="15" customHeight="1" outlineLevel="1">
      <c r="A46" s="103" t="s">
        <v>223</v>
      </c>
      <c r="B46" s="110">
        <v>101546109.60100001</v>
      </c>
      <c r="C46" s="110">
        <v>82881200.010000005</v>
      </c>
      <c r="D46" s="110">
        <v>0</v>
      </c>
      <c r="E46" s="110">
        <v>0</v>
      </c>
      <c r="F46" s="108">
        <v>0</v>
      </c>
      <c r="G46" s="111"/>
      <c r="H46" s="231">
        <f>B46-B53</f>
        <v>11849587.278000027</v>
      </c>
      <c r="I46" s="226">
        <f>H46/B53</f>
        <v>0.13210754409551456</v>
      </c>
      <c r="J46" s="110">
        <f>B46-B60</f>
        <v>18480655.712000012</v>
      </c>
      <c r="K46" s="226">
        <f>J46/B60</f>
        <v>0.22248305218070116</v>
      </c>
      <c r="L46" s="231">
        <f>C46-C53</f>
        <v>-2914502.6399999857</v>
      </c>
      <c r="M46" s="226">
        <f>L46/C53</f>
        <v>-3.3970263660985191E-2</v>
      </c>
      <c r="N46" s="110">
        <f>C46-C60</f>
        <v>16591758.039999999</v>
      </c>
      <c r="O46" s="242">
        <f>N46/C60</f>
        <v>0.25029261895897054</v>
      </c>
    </row>
    <row r="47" spans="1:15" ht="15" customHeight="1" outlineLevel="1">
      <c r="A47" s="103" t="s">
        <v>224</v>
      </c>
      <c r="B47" s="110">
        <v>77411744.973100007</v>
      </c>
      <c r="C47" s="108">
        <v>32804044.890000001</v>
      </c>
      <c r="D47" s="108">
        <v>0</v>
      </c>
      <c r="E47" s="108">
        <v>5050938.84</v>
      </c>
      <c r="F47" s="108">
        <v>3644434.27</v>
      </c>
      <c r="G47" s="111"/>
      <c r="H47" s="231">
        <f>B47-B54</f>
        <v>-1088373.9578000009</v>
      </c>
      <c r="I47" s="226">
        <f>H47/B54</f>
        <v>-1.3864615399602716E-2</v>
      </c>
      <c r="J47" s="110">
        <f>B47-B61</f>
        <v>3337669.2543999851</v>
      </c>
      <c r="K47" s="226">
        <f>J47/B61</f>
        <v>4.5058533933989939E-2</v>
      </c>
      <c r="L47" s="231">
        <f>C47-C54</f>
        <v>3796289.75</v>
      </c>
      <c r="M47" s="226">
        <f>L47/C54</f>
        <v>0.13087154561523232</v>
      </c>
      <c r="N47" s="110">
        <f>C47-C61</f>
        <v>5952920.1599999964</v>
      </c>
      <c r="O47" s="242">
        <f>N47/C61</f>
        <v>0.22170096112767174</v>
      </c>
    </row>
    <row r="48" spans="1:15" s="425" customFormat="1" ht="15" customHeight="1" outlineLevel="1" thickBot="1">
      <c r="A48" s="105" t="s">
        <v>84</v>
      </c>
      <c r="B48" s="391">
        <f>SUM(B45:B47)</f>
        <v>557883182.01029992</v>
      </c>
      <c r="C48" s="391">
        <f>SUM(C45:C47)</f>
        <v>481901757.75159997</v>
      </c>
      <c r="D48" s="391">
        <f>SUM(D45:D47)</f>
        <v>9455127.0499999989</v>
      </c>
      <c r="E48" s="391">
        <f>SUM(E45:E47)</f>
        <v>35102847.640000001</v>
      </c>
      <c r="F48" s="392">
        <f>SUM(F45:F47)</f>
        <v>12237929.16</v>
      </c>
      <c r="G48" s="232"/>
      <c r="H48" s="422">
        <f>B48-B55</f>
        <v>36244453.643299818</v>
      </c>
      <c r="I48" s="423">
        <f>H48/B55</f>
        <v>6.9481907060014059E-2</v>
      </c>
      <c r="J48" s="391">
        <f>B48-B62</f>
        <v>49448117.675499916</v>
      </c>
      <c r="K48" s="423">
        <f>J48/B62</f>
        <v>9.7255522178027368E-2</v>
      </c>
      <c r="L48" s="422">
        <f>C48-C55</f>
        <v>23145540.671199977</v>
      </c>
      <c r="M48" s="423">
        <f>L48/C55</f>
        <v>5.045281090358187E-2</v>
      </c>
      <c r="N48" s="391">
        <f>C48-C62</f>
        <v>79894047.491599858</v>
      </c>
      <c r="O48" s="424">
        <f>N48/C62</f>
        <v>0.19873759993291687</v>
      </c>
    </row>
    <row r="49" spans="1:15" s="663" customFormat="1" ht="8.25" customHeight="1" outlineLevel="1"/>
    <row r="50" spans="1:15" s="214" customFormat="1" ht="15" customHeight="1" outlineLevel="1" thickBot="1">
      <c r="A50" s="661">
        <v>42735</v>
      </c>
      <c r="B50" s="661"/>
      <c r="C50" s="661"/>
      <c r="D50" s="661"/>
      <c r="E50" s="661"/>
      <c r="F50" s="661"/>
      <c r="G50" s="390"/>
      <c r="H50" s="390"/>
      <c r="I50" s="390"/>
    </row>
    <row r="51" spans="1:15" ht="27" customHeight="1" outlineLevel="2" thickBot="1">
      <c r="A51" s="97" t="s">
        <v>221</v>
      </c>
      <c r="B51" s="98" t="s">
        <v>184</v>
      </c>
      <c r="C51" s="98" t="s">
        <v>250</v>
      </c>
      <c r="D51" s="98" t="s">
        <v>180</v>
      </c>
      <c r="E51" s="98" t="s">
        <v>185</v>
      </c>
      <c r="F51" s="99" t="s">
        <v>227</v>
      </c>
      <c r="N51" s="214"/>
      <c r="O51" s="214"/>
    </row>
    <row r="52" spans="1:15" ht="15" customHeight="1" outlineLevel="2">
      <c r="A52" s="101" t="s">
        <v>222</v>
      </c>
      <c r="B52" s="110">
        <v>353442087.11310011</v>
      </c>
      <c r="C52" s="110">
        <v>343952759.29040003</v>
      </c>
      <c r="D52" s="110">
        <v>8743559.0800000001</v>
      </c>
      <c r="E52" s="110">
        <v>29531908.800000001</v>
      </c>
      <c r="F52" s="108">
        <v>8617240.129999999</v>
      </c>
      <c r="N52" s="214"/>
      <c r="O52" s="214"/>
    </row>
    <row r="53" spans="1:15" ht="15" customHeight="1" outlineLevel="2">
      <c r="A53" s="103" t="s">
        <v>223</v>
      </c>
      <c r="B53" s="110">
        <v>89696522.322999984</v>
      </c>
      <c r="C53" s="110">
        <v>85795702.649999991</v>
      </c>
      <c r="D53" s="110">
        <v>0</v>
      </c>
      <c r="E53" s="110">
        <v>0</v>
      </c>
      <c r="F53" s="108">
        <v>679090.59</v>
      </c>
      <c r="N53" s="214"/>
      <c r="O53" s="214"/>
    </row>
    <row r="54" spans="1:15" ht="15" customHeight="1" outlineLevel="2">
      <c r="A54" s="103" t="s">
        <v>224</v>
      </c>
      <c r="B54" s="110">
        <v>78500118.930900007</v>
      </c>
      <c r="C54" s="108">
        <v>29007755.140000001</v>
      </c>
      <c r="D54" s="108">
        <v>0</v>
      </c>
      <c r="E54" s="108">
        <v>5050938.84</v>
      </c>
      <c r="F54" s="108">
        <v>3627167.48</v>
      </c>
    </row>
    <row r="55" spans="1:15" s="425" customFormat="1" ht="15" customHeight="1" outlineLevel="2" thickBot="1">
      <c r="A55" s="105" t="s">
        <v>84</v>
      </c>
      <c r="B55" s="391">
        <f>SUM(B52:B54)</f>
        <v>521638728.3670001</v>
      </c>
      <c r="C55" s="391">
        <f>SUM(C52:C54)</f>
        <v>458756217.08039999</v>
      </c>
      <c r="D55" s="391">
        <f>SUM(D52:D54)</f>
        <v>8743559.0800000001</v>
      </c>
      <c r="E55" s="391">
        <f>SUM(E52:E54)</f>
        <v>34582847.640000001</v>
      </c>
      <c r="F55" s="392">
        <f>SUM(F52:F54)</f>
        <v>12923498.199999999</v>
      </c>
    </row>
    <row r="56" spans="1:15" s="664" customFormat="1" ht="15" customHeight="1" outlineLevel="1"/>
    <row r="57" spans="1:15" s="214" customFormat="1" ht="15" customHeight="1" outlineLevel="1" thickBot="1">
      <c r="A57" s="661">
        <v>42460</v>
      </c>
      <c r="B57" s="661"/>
      <c r="C57" s="661"/>
      <c r="D57" s="661"/>
      <c r="E57" s="661"/>
      <c r="F57" s="661"/>
    </row>
    <row r="58" spans="1:15" ht="27" customHeight="1" outlineLevel="2" thickBot="1">
      <c r="A58" s="97" t="s">
        <v>221</v>
      </c>
      <c r="B58" s="98" t="s">
        <v>184</v>
      </c>
      <c r="C58" s="98" t="s">
        <v>250</v>
      </c>
      <c r="D58" s="98" t="s">
        <v>180</v>
      </c>
      <c r="E58" s="98" t="s">
        <v>185</v>
      </c>
      <c r="F58" s="99" t="s">
        <v>227</v>
      </c>
      <c r="G58" s="214"/>
    </row>
    <row r="59" spans="1:15" ht="15" customHeight="1" outlineLevel="2">
      <c r="A59" s="101" t="s">
        <v>222</v>
      </c>
      <c r="B59" s="110">
        <v>351295534.72710001</v>
      </c>
      <c r="C59" s="110">
        <v>308867143.56000006</v>
      </c>
      <c r="D59" s="110">
        <v>17088292.616</v>
      </c>
      <c r="E59" s="110">
        <v>18864459.970000003</v>
      </c>
      <c r="F59" s="108">
        <v>9145803.9199999999</v>
      </c>
      <c r="G59" s="214"/>
    </row>
    <row r="60" spans="1:15" ht="15" customHeight="1" outlineLevel="2">
      <c r="A60" s="103" t="s">
        <v>223</v>
      </c>
      <c r="B60" s="110">
        <v>83065453.888999999</v>
      </c>
      <c r="C60" s="110">
        <v>66289441.970000006</v>
      </c>
      <c r="D60" s="110">
        <v>0</v>
      </c>
      <c r="E60" s="110">
        <v>0</v>
      </c>
      <c r="F60" s="108">
        <v>588120.48</v>
      </c>
      <c r="G60" s="214"/>
    </row>
    <row r="61" spans="1:15" ht="15" customHeight="1" outlineLevel="2">
      <c r="A61" s="103" t="s">
        <v>224</v>
      </c>
      <c r="B61" s="110">
        <v>74074075.718700022</v>
      </c>
      <c r="C61" s="110">
        <v>26851124.730000004</v>
      </c>
      <c r="D61" s="110">
        <v>0</v>
      </c>
      <c r="E61" s="110">
        <v>5050938.84</v>
      </c>
      <c r="F61" s="108">
        <v>3627167.48</v>
      </c>
      <c r="G61" s="214"/>
    </row>
    <row r="62" spans="1:15" ht="15" customHeight="1" outlineLevel="2" thickBot="1">
      <c r="A62" s="105" t="s">
        <v>84</v>
      </c>
      <c r="B62" s="106">
        <f>SUM(B59:B61)</f>
        <v>508435064.3348</v>
      </c>
      <c r="C62" s="106">
        <f>SUM(C59:C61)</f>
        <v>402007710.26000011</v>
      </c>
      <c r="D62" s="106">
        <f>SUM(D59:D61)</f>
        <v>17088292.616</v>
      </c>
      <c r="E62" s="106">
        <f>SUM(E59:E61)</f>
        <v>23915398.810000002</v>
      </c>
      <c r="F62" s="112">
        <f>SUM(F59:F61)</f>
        <v>13361091.880000001</v>
      </c>
      <c r="G62" s="214"/>
    </row>
    <row r="63" spans="1:15" s="664" customFormat="1" ht="12" customHeight="1" outlineLevel="1"/>
    <row r="64" spans="1:15" s="216" customFormat="1" ht="15" customHeight="1" outlineLevel="1">
      <c r="A64" s="660" t="s">
        <v>232</v>
      </c>
      <c r="B64" s="660"/>
      <c r="C64" s="660"/>
      <c r="D64" s="660"/>
      <c r="E64" s="660"/>
      <c r="F64" s="660"/>
      <c r="G64" s="660"/>
      <c r="H64" s="660"/>
    </row>
    <row r="65" outlineLevel="1"/>
    <row r="66" outlineLevel="1"/>
    <row r="67" outlineLevel="1"/>
    <row r="68" outlineLevel="1"/>
    <row r="69" outlineLevel="1"/>
    <row r="70" outlineLevel="1"/>
    <row r="71" outlineLevel="1"/>
    <row r="72" outlineLevel="1"/>
    <row r="73" outlineLevel="1"/>
    <row r="74" outlineLevel="1"/>
    <row r="75" outlineLevel="1"/>
    <row r="76" outlineLevel="1"/>
    <row r="77" outlineLevel="1"/>
    <row r="78" outlineLevel="1"/>
    <row r="79" outlineLevel="1"/>
    <row r="80"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spans="1:10" outlineLevel="1"/>
    <row r="98" spans="1:10" outlineLevel="1"/>
    <row r="99" spans="1:10" s="215" customFormat="1" ht="15" customHeight="1" outlineLevel="1">
      <c r="A99" s="656" t="s">
        <v>233</v>
      </c>
      <c r="B99" s="656"/>
      <c r="C99" s="656"/>
      <c r="D99" s="656"/>
      <c r="E99" s="656"/>
      <c r="F99" s="656"/>
      <c r="G99" s="656"/>
      <c r="H99" s="656"/>
      <c r="I99" s="656"/>
      <c r="J99" s="656"/>
    </row>
    <row r="100" spans="1:10" s="214" customFormat="1" ht="15" customHeight="1" outlineLevel="1">
      <c r="A100" s="214">
        <f>A43</f>
        <v>42825</v>
      </c>
    </row>
    <row r="101" spans="1:10" outlineLevel="1"/>
    <row r="102" spans="1:10" outlineLevel="1"/>
    <row r="103" spans="1:10" outlineLevel="1"/>
    <row r="104" spans="1:10" outlineLevel="1"/>
    <row r="105" spans="1:10" outlineLevel="1"/>
    <row r="106" spans="1:10" outlineLevel="1"/>
    <row r="107" spans="1:10" outlineLevel="1"/>
    <row r="108" spans="1:10" outlineLevel="1"/>
    <row r="109" spans="1:10" outlineLevel="1"/>
    <row r="110" spans="1:10" outlineLevel="1"/>
    <row r="111" spans="1:10" outlineLevel="1"/>
    <row r="112" spans="1:10" outlineLevel="1"/>
    <row r="113" outlineLevel="1"/>
    <row r="114" outlineLevel="1"/>
    <row r="115" outlineLevel="1"/>
    <row r="116" outlineLevel="1"/>
    <row r="117" outlineLevel="1"/>
    <row r="118" outlineLevel="1"/>
    <row r="119" outlineLevel="1"/>
    <row r="120" outlineLevel="1"/>
    <row r="121" outlineLevel="1"/>
    <row r="122" outlineLevel="1"/>
    <row r="123" outlineLevel="1"/>
    <row r="124" outlineLevel="1"/>
    <row r="125" outlineLevel="1"/>
    <row r="126" outlineLevel="1"/>
    <row r="127" outlineLevel="1"/>
    <row r="128" outlineLevel="1"/>
    <row r="129" spans="1:5" outlineLevel="1"/>
    <row r="130" spans="1:5" outlineLevel="1"/>
    <row r="131" spans="1:5" outlineLevel="1"/>
    <row r="132" spans="1:5" outlineLevel="1"/>
    <row r="133" spans="1:5" ht="13.8" outlineLevel="1" thickBot="1"/>
    <row r="134" spans="1:5" ht="20.25" customHeight="1" outlineLevel="1" thickBot="1">
      <c r="A134" s="97" t="s">
        <v>293</v>
      </c>
      <c r="B134" s="98" t="s">
        <v>222</v>
      </c>
      <c r="C134" s="98" t="s">
        <v>223</v>
      </c>
      <c r="D134" s="99" t="s">
        <v>224</v>
      </c>
    </row>
    <row r="135" spans="1:5" ht="27" customHeight="1" outlineLevel="1">
      <c r="A135" s="103" t="s">
        <v>250</v>
      </c>
      <c r="B135" s="110">
        <v>366216512.85159999</v>
      </c>
      <c r="C135" s="110">
        <v>82881200.010000005</v>
      </c>
      <c r="D135" s="108">
        <v>32804044.890000001</v>
      </c>
    </row>
    <row r="136" spans="1:5" ht="27" customHeight="1" outlineLevel="1">
      <c r="A136" s="103" t="s">
        <v>180</v>
      </c>
      <c r="B136" s="110">
        <v>9455127.0499999989</v>
      </c>
      <c r="C136" s="110">
        <v>0</v>
      </c>
      <c r="D136" s="108">
        <v>0</v>
      </c>
    </row>
    <row r="137" spans="1:5" ht="27" customHeight="1" outlineLevel="1">
      <c r="A137" s="101" t="s">
        <v>185</v>
      </c>
      <c r="B137" s="110">
        <v>30051908.800000001</v>
      </c>
      <c r="C137" s="110">
        <v>0</v>
      </c>
      <c r="D137" s="108">
        <v>5050938.84</v>
      </c>
    </row>
    <row r="138" spans="1:5" ht="27" customHeight="1" outlineLevel="1">
      <c r="A138" s="113" t="s">
        <v>227</v>
      </c>
      <c r="B138" s="108">
        <v>8593494.8900000006</v>
      </c>
      <c r="C138" s="108">
        <v>0</v>
      </c>
      <c r="D138" s="108">
        <v>3644434.27</v>
      </c>
    </row>
    <row r="139" spans="1:5" ht="27" customHeight="1" outlineLevel="1">
      <c r="A139" s="114" t="s">
        <v>182</v>
      </c>
      <c r="B139" s="115">
        <v>5477607.5107000005</v>
      </c>
      <c r="C139" s="115">
        <v>24744.54</v>
      </c>
      <c r="D139" s="116">
        <v>7677543.4960000003</v>
      </c>
      <c r="E139" s="111"/>
    </row>
    <row r="140" spans="1:5" ht="27" customHeight="1" outlineLevel="1">
      <c r="A140" s="103" t="s">
        <v>183</v>
      </c>
      <c r="B140" s="110">
        <v>19304399.969100002</v>
      </c>
      <c r="C140" s="110">
        <v>11283556.321</v>
      </c>
      <c r="D140" s="108">
        <v>28939103.1204</v>
      </c>
      <c r="E140" s="111"/>
    </row>
    <row r="141" spans="1:5" ht="27" customHeight="1" outlineLevel="2">
      <c r="A141" s="103" t="s">
        <v>234</v>
      </c>
      <c r="B141" s="110">
        <v>0</v>
      </c>
      <c r="C141" s="110">
        <v>0</v>
      </c>
      <c r="D141" s="108">
        <v>0</v>
      </c>
      <c r="E141" s="111"/>
    </row>
    <row r="142" spans="1:5" ht="40.5" customHeight="1" outlineLevel="1">
      <c r="A142" s="103" t="s">
        <v>263</v>
      </c>
      <c r="B142" s="110">
        <v>354143319.95639998</v>
      </c>
      <c r="C142" s="110">
        <v>90237808.74000001</v>
      </c>
      <c r="D142" s="108">
        <v>40795098.356700003</v>
      </c>
      <c r="E142" s="111"/>
    </row>
    <row r="143" spans="1:5" ht="27" customHeight="1" outlineLevel="1" thickBot="1">
      <c r="A143" s="105" t="s">
        <v>184</v>
      </c>
      <c r="B143" s="106">
        <f>SUM(B139:B142)</f>
        <v>378925327.43619996</v>
      </c>
      <c r="C143" s="106">
        <f>SUM(C139:C142)</f>
        <v>101546109.60100001</v>
      </c>
      <c r="D143" s="112">
        <f>SUM(D139:D142)</f>
        <v>77411744.973100007</v>
      </c>
      <c r="E143" s="117" t="s">
        <v>264</v>
      </c>
    </row>
    <row r="144" spans="1:5" outlineLevel="1">
      <c r="B144" s="233">
        <f>B143/B145</f>
        <v>0.47769173871187492</v>
      </c>
      <c r="C144" s="233">
        <f>C143/C145</f>
        <v>0.5506023474244911</v>
      </c>
      <c r="D144" s="233">
        <f>D143/D145</f>
        <v>0.65100485974232747</v>
      </c>
    </row>
    <row r="145" spans="2:6" outlineLevel="1">
      <c r="B145" s="232">
        <f>SUM(B135:B142)</f>
        <v>793242371.02779996</v>
      </c>
      <c r="C145" s="232">
        <f>SUM(C135:C142)</f>
        <v>184427309.611</v>
      </c>
      <c r="D145" s="232">
        <f>SUM(D135:D142)</f>
        <v>118911162.97310001</v>
      </c>
      <c r="E145" s="111"/>
      <c r="F145" s="111"/>
    </row>
    <row r="146" spans="2:6">
      <c r="E146" s="111"/>
    </row>
  </sheetData>
  <mergeCells count="27">
    <mergeCell ref="A1:XFD1"/>
    <mergeCell ref="A16:F16"/>
    <mergeCell ref="A19:A20"/>
    <mergeCell ref="B19:C19"/>
    <mergeCell ref="D19:E19"/>
    <mergeCell ref="K19:K20"/>
    <mergeCell ref="A18:K18"/>
    <mergeCell ref="A2:XFD2"/>
    <mergeCell ref="A9:XFD9"/>
    <mergeCell ref="A17:XFD17"/>
    <mergeCell ref="A3:F3"/>
    <mergeCell ref="A10:F10"/>
    <mergeCell ref="A99:J99"/>
    <mergeCell ref="H43:O43"/>
    <mergeCell ref="J19:J20"/>
    <mergeCell ref="A64:H64"/>
    <mergeCell ref="A57:F57"/>
    <mergeCell ref="A42:F42"/>
    <mergeCell ref="I19:I20"/>
    <mergeCell ref="H19:H20"/>
    <mergeCell ref="A49:XFD49"/>
    <mergeCell ref="A56:XFD56"/>
    <mergeCell ref="A63:XFD63"/>
    <mergeCell ref="A43:F43"/>
    <mergeCell ref="A41:XFD41"/>
    <mergeCell ref="A50:F50"/>
    <mergeCell ref="F19:G19"/>
  </mergeCells>
  <phoneticPr fontId="70" type="noConversion"/>
  <pageMargins left="0.17" right="0.17" top="0.5" bottom="0.51" header="0.5" footer="0.5"/>
  <pageSetup paperSize="9" orientation="portrait"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1"/>
  <sheetViews>
    <sheetView zoomScale="85" zoomScaleNormal="85" workbookViewId="0">
      <selection sqref="A1:XFD1"/>
    </sheetView>
  </sheetViews>
  <sheetFormatPr defaultColWidth="9.109375" defaultRowHeight="13.2"/>
  <cols>
    <col min="1" max="1" width="12" style="100" customWidth="1"/>
    <col min="2" max="3" width="15.33203125" style="100" customWidth="1"/>
    <col min="4" max="4" width="14.33203125" style="100" customWidth="1"/>
    <col min="5" max="7" width="14.109375" style="100" customWidth="1"/>
    <col min="8" max="17" width="9.6640625" style="100" customWidth="1"/>
    <col min="18" max="18" width="10.5546875" style="100" customWidth="1"/>
    <col min="19" max="16384" width="9.109375" style="100"/>
  </cols>
  <sheetData>
    <row r="1" spans="1:7" s="682" customFormat="1" ht="25.5" customHeight="1" thickBot="1">
      <c r="A1" s="682" t="s">
        <v>82</v>
      </c>
    </row>
    <row r="2" spans="1:7" ht="25.2" customHeight="1">
      <c r="A2" s="685" t="s">
        <v>272</v>
      </c>
      <c r="B2" s="699" t="s">
        <v>236</v>
      </c>
      <c r="C2" s="699" t="s">
        <v>294</v>
      </c>
      <c r="D2" s="686" t="s">
        <v>295</v>
      </c>
      <c r="E2" s="683" t="s">
        <v>239</v>
      </c>
      <c r="F2" s="684"/>
      <c r="G2" s="684"/>
    </row>
    <row r="3" spans="1:7" ht="25.2" customHeight="1" thickBot="1">
      <c r="A3" s="670"/>
      <c r="B3" s="700"/>
      <c r="C3" s="700"/>
      <c r="D3" s="687"/>
      <c r="E3" s="534" t="s">
        <v>237</v>
      </c>
      <c r="F3" s="534" t="s">
        <v>238</v>
      </c>
      <c r="G3" s="534" t="s">
        <v>154</v>
      </c>
    </row>
    <row r="4" spans="1:7" s="176" customFormat="1" ht="21.6" customHeight="1">
      <c r="A4" s="401" t="s">
        <v>155</v>
      </c>
      <c r="B4" s="402">
        <v>2</v>
      </c>
      <c r="C4" s="402">
        <v>5</v>
      </c>
      <c r="D4" s="403">
        <v>33.496347230000005</v>
      </c>
      <c r="E4" s="404">
        <v>2.2205111368806429E-2</v>
      </c>
      <c r="F4" s="404">
        <v>2.2205111368806429E-2</v>
      </c>
      <c r="G4" s="404">
        <v>9.272542937988737E-3</v>
      </c>
    </row>
    <row r="5" spans="1:7" s="176" customFormat="1" ht="21.6" customHeight="1">
      <c r="A5" s="401" t="s">
        <v>156</v>
      </c>
      <c r="B5" s="402">
        <v>3</v>
      </c>
      <c r="C5" s="402">
        <v>7</v>
      </c>
      <c r="D5" s="403">
        <v>48.467840840000001</v>
      </c>
      <c r="E5" s="404">
        <v>0.44695899248952209</v>
      </c>
      <c r="F5" s="404">
        <v>0.47908887806384803</v>
      </c>
      <c r="G5" s="404">
        <v>0.72291008684996894</v>
      </c>
    </row>
    <row r="6" spans="1:7" s="176" customFormat="1" ht="21.6" customHeight="1">
      <c r="A6" s="401" t="s">
        <v>157</v>
      </c>
      <c r="B6" s="402">
        <v>3</v>
      </c>
      <c r="C6" s="402">
        <v>7</v>
      </c>
      <c r="D6" s="403">
        <v>51.256715999999997</v>
      </c>
      <c r="E6" s="404">
        <v>5.7540734467758092E-2</v>
      </c>
      <c r="F6" s="404">
        <v>0.56419673845073404</v>
      </c>
      <c r="G6" s="404">
        <v>0.69001719311953957</v>
      </c>
    </row>
    <row r="7" spans="1:7" s="176" customFormat="1" ht="21.6" customHeight="1">
      <c r="A7" s="401" t="s">
        <v>158</v>
      </c>
      <c r="B7" s="402">
        <v>3</v>
      </c>
      <c r="C7" s="402">
        <v>7</v>
      </c>
      <c r="D7" s="403">
        <v>54.312022040000002</v>
      </c>
      <c r="E7" s="404">
        <v>5.9607916355780777E-2</v>
      </c>
      <c r="F7" s="404">
        <v>0.6574352468002902</v>
      </c>
      <c r="G7" s="404">
        <v>0.6574352468002902</v>
      </c>
    </row>
    <row r="8" spans="1:7" s="176" customFormat="1" ht="21.6" customHeight="1" thickBot="1">
      <c r="A8" s="401" t="s">
        <v>37</v>
      </c>
      <c r="B8" s="405">
        <v>3</v>
      </c>
      <c r="C8" s="405">
        <v>7</v>
      </c>
      <c r="D8" s="406">
        <v>69.134045189999995</v>
      </c>
      <c r="E8" s="407">
        <f>D8/D7-1</f>
        <v>0.27290501427260039</v>
      </c>
      <c r="F8" s="407">
        <f>D8/$D$7-1</f>
        <v>0.27290501427260039</v>
      </c>
      <c r="G8" s="407">
        <f>D8/D4-1</f>
        <v>1.063927887876746</v>
      </c>
    </row>
    <row r="9" spans="1:7" s="176" customFormat="1">
      <c r="A9" s="681" t="s">
        <v>240</v>
      </c>
      <c r="B9" s="681"/>
      <c r="C9" s="681"/>
      <c r="D9" s="681"/>
      <c r="E9" s="681"/>
      <c r="F9" s="681"/>
      <c r="G9" s="681"/>
    </row>
    <row r="10" spans="1:7">
      <c r="A10" s="679" t="s">
        <v>241</v>
      </c>
      <c r="B10" s="679"/>
      <c r="C10" s="679"/>
      <c r="D10" s="679"/>
      <c r="E10" s="679"/>
      <c r="F10" s="679"/>
      <c r="G10" s="679"/>
    </row>
    <row r="11" spans="1:7">
      <c r="A11" s="680" t="s">
        <v>12</v>
      </c>
      <c r="B11" s="680"/>
      <c r="C11" s="680"/>
      <c r="D11" s="680"/>
      <c r="E11" s="680"/>
      <c r="F11" s="680"/>
      <c r="G11" s="680"/>
    </row>
  </sheetData>
  <mergeCells count="9">
    <mergeCell ref="A10:G10"/>
    <mergeCell ref="A11:G11"/>
    <mergeCell ref="A9:G9"/>
    <mergeCell ref="A1:XFD1"/>
    <mergeCell ref="E2:G2"/>
    <mergeCell ref="A2:A3"/>
    <mergeCell ref="D2:D3"/>
    <mergeCell ref="B2:B3"/>
    <mergeCell ref="C2:C3"/>
  </mergeCells>
  <phoneticPr fontId="63" type="noConversion"/>
  <hyperlinks>
    <hyperlink ref="A11" r:id="rId1"/>
  </hyperlinks>
  <pageMargins left="0.75" right="0.75" top="1" bottom="1" header="0.5" footer="0.5"/>
  <pageSetup paperSize="9" orientation="portrait"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7"/>
  <sheetViews>
    <sheetView zoomScale="85" zoomScaleNormal="85" workbookViewId="0">
      <pane ySplit="2" topLeftCell="A3" activePane="bottomLeft" state="frozen"/>
      <selection pane="bottomLeft" sqref="A1:XFD1"/>
    </sheetView>
  </sheetViews>
  <sheetFormatPr defaultRowHeight="13.2" outlineLevelRow="1" outlineLevelCol="1"/>
  <cols>
    <col min="1" max="1" width="68.77734375" customWidth="1"/>
    <col min="2" max="2" width="11.33203125" hidden="1" customWidth="1" outlineLevel="1"/>
    <col min="3" max="3" width="12.109375" hidden="1" customWidth="1" outlineLevel="1"/>
    <col min="4" max="4" width="14.109375" hidden="1" customWidth="1" outlineLevel="1"/>
    <col min="5" max="5" width="12.6640625" customWidth="1" collapsed="1"/>
    <col min="6" max="7" width="12.6640625" customWidth="1"/>
    <col min="8" max="8" width="13.6640625" customWidth="1"/>
    <col min="9" max="9" width="13.5546875" customWidth="1"/>
  </cols>
  <sheetData>
    <row r="1" spans="1:9" s="571" customFormat="1" ht="27" customHeight="1" thickBot="1">
      <c r="A1" s="570" t="s">
        <v>265</v>
      </c>
      <c r="B1" s="570"/>
      <c r="C1" s="570"/>
      <c r="D1" s="570"/>
      <c r="E1" s="570"/>
      <c r="F1" s="570"/>
      <c r="G1" s="570"/>
      <c r="H1" s="570"/>
      <c r="I1" s="570"/>
    </row>
    <row r="2" spans="1:9" ht="36" customHeight="1" thickBot="1">
      <c r="A2" s="74" t="s">
        <v>261</v>
      </c>
      <c r="B2" s="293" t="s">
        <v>20</v>
      </c>
      <c r="C2" s="293" t="s">
        <v>21</v>
      </c>
      <c r="D2" s="293" t="s">
        <v>24</v>
      </c>
      <c r="E2" s="429" t="s">
        <v>58</v>
      </c>
      <c r="F2" s="397" t="s">
        <v>59</v>
      </c>
      <c r="G2" s="429" t="s">
        <v>60</v>
      </c>
      <c r="H2" s="536" t="s">
        <v>62</v>
      </c>
      <c r="I2" s="536" t="s">
        <v>61</v>
      </c>
    </row>
    <row r="3" spans="1:9" ht="16.5" customHeight="1">
      <c r="A3" s="294" t="s">
        <v>257</v>
      </c>
      <c r="B3" s="295">
        <v>2594</v>
      </c>
      <c r="C3" s="295">
        <v>2247</v>
      </c>
      <c r="D3" s="296">
        <v>1631</v>
      </c>
      <c r="E3" s="295">
        <v>2059</v>
      </c>
      <c r="F3" s="296">
        <v>1631</v>
      </c>
      <c r="G3" s="296">
        <v>1459</v>
      </c>
      <c r="H3" s="688">
        <f>G3/F3-1</f>
        <v>-0.10545677498467199</v>
      </c>
      <c r="I3" s="688">
        <f>G3/E3-1</f>
        <v>-0.29140359397765903</v>
      </c>
    </row>
    <row r="4" spans="1:9" ht="16.5" customHeight="1">
      <c r="A4" s="297" t="s">
        <v>258</v>
      </c>
      <c r="B4" s="298">
        <v>729</v>
      </c>
      <c r="C4" s="298">
        <v>562</v>
      </c>
      <c r="D4" s="299">
        <v>313</v>
      </c>
      <c r="E4" s="298">
        <v>349</v>
      </c>
      <c r="F4" s="299">
        <v>313</v>
      </c>
      <c r="G4" s="299">
        <v>313</v>
      </c>
      <c r="H4" s="300">
        <f t="shared" ref="H4:H33" si="0">G4/F4-1</f>
        <v>0</v>
      </c>
      <c r="I4" s="300">
        <f t="shared" ref="I4:I33" si="1">G4/E4-1</f>
        <v>-0.1031518624641834</v>
      </c>
    </row>
    <row r="5" spans="1:9" ht="16.5" customHeight="1">
      <c r="A5" s="692" t="s">
        <v>262</v>
      </c>
      <c r="B5" s="420">
        <v>263</v>
      </c>
      <c r="C5" s="301">
        <v>265</v>
      </c>
      <c r="D5" s="302">
        <v>274</v>
      </c>
      <c r="E5" s="301">
        <v>272</v>
      </c>
      <c r="F5" s="302">
        <v>274</v>
      </c>
      <c r="G5" s="302">
        <v>279</v>
      </c>
      <c r="H5" s="689">
        <f t="shared" si="0"/>
        <v>1.8248175182481674E-2</v>
      </c>
      <c r="I5" s="689">
        <f t="shared" si="1"/>
        <v>2.5735294117646967E-2</v>
      </c>
    </row>
    <row r="6" spans="1:9" ht="16.5" hidden="1" customHeight="1" outlineLevel="1">
      <c r="A6" s="283" t="s">
        <v>22</v>
      </c>
      <c r="B6" s="421">
        <f>B5/$B$4</f>
        <v>0.3607681755829904</v>
      </c>
      <c r="C6" s="284">
        <f>C5/$C$4</f>
        <v>0.47153024911032027</v>
      </c>
      <c r="D6" s="284">
        <f>D5/$D$4</f>
        <v>0.87539936102236426</v>
      </c>
      <c r="E6" s="284">
        <f>E5/$E$4</f>
        <v>0.77936962750716332</v>
      </c>
      <c r="F6" s="284">
        <f>F5/$F$4</f>
        <v>0.87539936102236426</v>
      </c>
      <c r="G6" s="284">
        <f>G5/$G$4</f>
        <v>0.89137380191693294</v>
      </c>
      <c r="H6" s="285">
        <f t="shared" si="0"/>
        <v>1.8248175182481674E-2</v>
      </c>
      <c r="I6" s="285">
        <f t="shared" si="1"/>
        <v>0.1437112384890058</v>
      </c>
    </row>
    <row r="7" spans="1:9" ht="16.5" customHeight="1" collapsed="1">
      <c r="A7" s="303" t="s">
        <v>63</v>
      </c>
      <c r="B7" s="417">
        <v>126</v>
      </c>
      <c r="C7" s="417">
        <v>31</v>
      </c>
      <c r="D7" s="418">
        <v>7</v>
      </c>
      <c r="E7" s="304">
        <v>14</v>
      </c>
      <c r="F7" s="418">
        <v>7</v>
      </c>
      <c r="G7" s="430">
        <v>6</v>
      </c>
      <c r="H7" s="690">
        <f t="shared" si="0"/>
        <v>-0.1428571428571429</v>
      </c>
      <c r="I7" s="690">
        <f t="shared" si="1"/>
        <v>-0.5714285714285714</v>
      </c>
    </row>
    <row r="8" spans="1:9" ht="16.5" hidden="1" customHeight="1" outlineLevel="1">
      <c r="A8" s="283" t="s">
        <v>22</v>
      </c>
      <c r="B8" s="421">
        <f>B7/$B$4</f>
        <v>0.1728395061728395</v>
      </c>
      <c r="C8" s="284">
        <f>C7/$C$4</f>
        <v>5.5160142348754451E-2</v>
      </c>
      <c r="D8" s="284">
        <f>D7/$D$4</f>
        <v>2.2364217252396165E-2</v>
      </c>
      <c r="E8" s="284">
        <f>E7/$E$4</f>
        <v>4.0114613180515762E-2</v>
      </c>
      <c r="F8" s="284">
        <f>F7/$F$4</f>
        <v>2.2364217252396165E-2</v>
      </c>
      <c r="G8" s="284">
        <f>G7/$G$4</f>
        <v>1.9169329073482427E-2</v>
      </c>
      <c r="H8" s="285">
        <f t="shared" si="0"/>
        <v>-0.1428571428571429</v>
      </c>
      <c r="I8" s="285">
        <f t="shared" si="1"/>
        <v>-0.52213601095390239</v>
      </c>
    </row>
    <row r="9" spans="1:9" ht="16.5" customHeight="1" collapsed="1">
      <c r="A9" s="303" t="s">
        <v>64</v>
      </c>
      <c r="B9" s="417">
        <v>224</v>
      </c>
      <c r="C9" s="304">
        <v>91</v>
      </c>
      <c r="D9" s="305">
        <v>26</v>
      </c>
      <c r="E9" s="304">
        <v>58</v>
      </c>
      <c r="F9" s="305">
        <v>26</v>
      </c>
      <c r="G9" s="305">
        <v>22</v>
      </c>
      <c r="H9" s="690">
        <f t="shared" si="0"/>
        <v>-0.15384615384615385</v>
      </c>
      <c r="I9" s="690">
        <f t="shared" si="1"/>
        <v>-0.62068965517241381</v>
      </c>
    </row>
    <row r="10" spans="1:9" ht="16.5" hidden="1" customHeight="1" outlineLevel="1">
      <c r="A10" s="283" t="s">
        <v>22</v>
      </c>
      <c r="B10" s="421">
        <f>B9/$B$4</f>
        <v>0.30727023319615915</v>
      </c>
      <c r="C10" s="284">
        <f>C9/$C$4</f>
        <v>0.16192170818505339</v>
      </c>
      <c r="D10" s="284">
        <f>D9/$D$4</f>
        <v>8.3067092651757185E-2</v>
      </c>
      <c r="E10" s="284">
        <f>E9/$E$4</f>
        <v>0.166189111747851</v>
      </c>
      <c r="F10" s="284">
        <f>F9/$F$4</f>
        <v>8.3067092651757185E-2</v>
      </c>
      <c r="G10" s="284">
        <f>G9/$G$4</f>
        <v>7.0287539936102233E-2</v>
      </c>
      <c r="H10" s="285">
        <f t="shared" si="0"/>
        <v>-0.15384615384615385</v>
      </c>
      <c r="I10" s="285">
        <f t="shared" si="1"/>
        <v>-0.57706290624655732</v>
      </c>
    </row>
    <row r="11" spans="1:9" ht="16.5" customHeight="1" collapsed="1">
      <c r="A11" s="277" t="s">
        <v>65</v>
      </c>
      <c r="B11" s="419">
        <v>4</v>
      </c>
      <c r="C11" s="276">
        <v>0</v>
      </c>
      <c r="D11" s="306">
        <v>0</v>
      </c>
      <c r="E11" s="276">
        <v>0</v>
      </c>
      <c r="F11" s="306">
        <v>0</v>
      </c>
      <c r="G11" s="306">
        <v>0</v>
      </c>
      <c r="H11" s="285" t="s">
        <v>19</v>
      </c>
      <c r="I11" s="285" t="s">
        <v>19</v>
      </c>
    </row>
    <row r="12" spans="1:9" ht="16.5" hidden="1" customHeight="1" outlineLevel="1">
      <c r="A12" s="283" t="s">
        <v>22</v>
      </c>
      <c r="B12" s="284">
        <f>B11/$B$4</f>
        <v>5.4869684499314125E-3</v>
      </c>
      <c r="C12" s="284">
        <f>C11/$C$4</f>
        <v>0</v>
      </c>
      <c r="D12" s="284">
        <f>D11/$D$4</f>
        <v>0</v>
      </c>
      <c r="E12" s="284">
        <f>E11/$E$4</f>
        <v>0</v>
      </c>
      <c r="F12" s="284">
        <f>F11/$F$4</f>
        <v>0</v>
      </c>
      <c r="G12" s="284">
        <f>G11/$G$4</f>
        <v>0</v>
      </c>
      <c r="H12" s="285" t="s">
        <v>19</v>
      </c>
      <c r="I12" s="285" t="s">
        <v>19</v>
      </c>
    </row>
    <row r="13" spans="1:9" ht="16.5" customHeight="1" collapsed="1">
      <c r="A13" s="277" t="s">
        <v>66</v>
      </c>
      <c r="B13" s="276">
        <v>1</v>
      </c>
      <c r="C13" s="276">
        <v>141</v>
      </c>
      <c r="D13" s="306">
        <v>0</v>
      </c>
      <c r="E13" s="276">
        <v>1</v>
      </c>
      <c r="F13" s="306">
        <v>0</v>
      </c>
      <c r="G13" s="306">
        <v>0</v>
      </c>
      <c r="H13" s="285" t="s">
        <v>19</v>
      </c>
      <c r="I13" s="285">
        <f t="shared" si="1"/>
        <v>-1</v>
      </c>
    </row>
    <row r="14" spans="1:9" ht="16.5" hidden="1" customHeight="1" outlineLevel="1">
      <c r="A14" s="283" t="s">
        <v>22</v>
      </c>
      <c r="B14" s="286">
        <f>B13/$B$4</f>
        <v>1.3717421124828531E-3</v>
      </c>
      <c r="C14" s="286">
        <f>C13/$C$4</f>
        <v>0.25088967971530252</v>
      </c>
      <c r="D14" s="284">
        <f>D13/$D$4</f>
        <v>0</v>
      </c>
      <c r="E14" s="284">
        <f>E13/$E$4</f>
        <v>2.8653295128939827E-3</v>
      </c>
      <c r="F14" s="284">
        <f>F13/$F$4</f>
        <v>0</v>
      </c>
      <c r="G14" s="284">
        <f>G13/$G$4</f>
        <v>0</v>
      </c>
      <c r="H14" s="285" t="s">
        <v>19</v>
      </c>
      <c r="I14" s="285">
        <f t="shared" si="1"/>
        <v>-1</v>
      </c>
    </row>
    <row r="15" spans="1:9" ht="16.5" hidden="1" customHeight="1" outlineLevel="1">
      <c r="A15" s="307" t="s">
        <v>25</v>
      </c>
      <c r="B15" s="308">
        <f t="shared" ref="B15:G15" si="2">SUM(B6,B8,B10,B12,B14)</f>
        <v>0.84773662551440343</v>
      </c>
      <c r="C15" s="308">
        <f t="shared" si="2"/>
        <v>0.93950177935943058</v>
      </c>
      <c r="D15" s="308">
        <f t="shared" si="2"/>
        <v>0.98083067092651754</v>
      </c>
      <c r="E15" s="308">
        <f t="shared" si="2"/>
        <v>0.98853868194842409</v>
      </c>
      <c r="F15" s="308">
        <f t="shared" si="2"/>
        <v>0.98083067092651754</v>
      </c>
      <c r="G15" s="308">
        <f t="shared" si="2"/>
        <v>0.98083067092651766</v>
      </c>
      <c r="H15" s="280">
        <f t="shared" si="0"/>
        <v>0</v>
      </c>
      <c r="I15" s="280">
        <f t="shared" si="1"/>
        <v>-7.7973792656387264E-3</v>
      </c>
    </row>
    <row r="16" spans="1:9" ht="16.5" customHeight="1" collapsed="1">
      <c r="A16" s="309" t="s">
        <v>259</v>
      </c>
      <c r="B16" s="310">
        <v>629429.38</v>
      </c>
      <c r="C16" s="310">
        <v>290771.03000000003</v>
      </c>
      <c r="D16" s="311">
        <v>236953.30000000002</v>
      </c>
      <c r="E16" s="310">
        <v>48010.880000000005</v>
      </c>
      <c r="F16" s="310">
        <v>68232.640000000014</v>
      </c>
      <c r="G16" s="311">
        <v>58711.939999999995</v>
      </c>
      <c r="H16" s="691">
        <f t="shared" si="0"/>
        <v>-0.13953292734972611</v>
      </c>
      <c r="I16" s="691">
        <f t="shared" si="1"/>
        <v>0.22288822866816838</v>
      </c>
    </row>
    <row r="17" spans="1:9" ht="16.5" customHeight="1">
      <c r="A17" s="312" t="s">
        <v>262</v>
      </c>
      <c r="B17" s="313">
        <v>553291.34</v>
      </c>
      <c r="C17" s="313">
        <v>253319.74</v>
      </c>
      <c r="D17" s="314">
        <v>211257.14999999997</v>
      </c>
      <c r="E17" s="313">
        <v>34585.5</v>
      </c>
      <c r="F17" s="313">
        <v>63717.06</v>
      </c>
      <c r="G17" s="314">
        <v>56900.31</v>
      </c>
      <c r="H17" s="689">
        <f t="shared" si="0"/>
        <v>-0.10698469138406574</v>
      </c>
      <c r="I17" s="689">
        <f t="shared" si="1"/>
        <v>0.64520709545907962</v>
      </c>
    </row>
    <row r="18" spans="1:9" ht="16.5" hidden="1" customHeight="1" outlineLevel="1">
      <c r="A18" s="283" t="s">
        <v>22</v>
      </c>
      <c r="B18" s="284">
        <f>B17/$B$16</f>
        <v>0.87903640595867949</v>
      </c>
      <c r="C18" s="284">
        <f>C17/$C$16</f>
        <v>0.87120006418796248</v>
      </c>
      <c r="D18" s="284">
        <f>D17/$D$16</f>
        <v>0.89155605767043522</v>
      </c>
      <c r="E18" s="284">
        <f>E17/$E$16</f>
        <v>0.72036796659423852</v>
      </c>
      <c r="F18" s="284">
        <f>F17/$F$16</f>
        <v>0.9338208224099197</v>
      </c>
      <c r="G18" s="284">
        <f>G17/$G$16</f>
        <v>0.96914375508627382</v>
      </c>
      <c r="H18" s="285">
        <f t="shared" si="0"/>
        <v>3.7826242281892908E-2</v>
      </c>
      <c r="I18" s="285">
        <f t="shared" si="1"/>
        <v>0.34534543459532152</v>
      </c>
    </row>
    <row r="19" spans="1:9" ht="16.5" customHeight="1" collapsed="1">
      <c r="A19" s="303" t="s">
        <v>67</v>
      </c>
      <c r="B19" s="398">
        <v>26597.1</v>
      </c>
      <c r="C19" s="398">
        <v>5810.88</v>
      </c>
      <c r="D19" s="399">
        <v>2179.9700000000003</v>
      </c>
      <c r="E19" s="431">
        <v>538.55999999999995</v>
      </c>
      <c r="F19" s="398">
        <v>651.88</v>
      </c>
      <c r="G19" s="431">
        <v>425.07</v>
      </c>
      <c r="H19" s="690">
        <f t="shared" si="0"/>
        <v>-0.34793213474872675</v>
      </c>
      <c r="I19" s="690">
        <f t="shared" si="1"/>
        <v>-0.21072860962566842</v>
      </c>
    </row>
    <row r="20" spans="1:9" ht="16.5" hidden="1" customHeight="1" outlineLevel="1">
      <c r="A20" s="283" t="s">
        <v>22</v>
      </c>
      <c r="B20" s="284">
        <f>B19/$B$16</f>
        <v>4.2255892154255653E-2</v>
      </c>
      <c r="C20" s="284">
        <f>C19/$C$16</f>
        <v>1.9984384276521633E-2</v>
      </c>
      <c r="D20" s="284">
        <f>D19/$D$16</f>
        <v>9.1999984807132878E-3</v>
      </c>
      <c r="E20" s="284">
        <f>E19/$E$16</f>
        <v>1.121745737632803E-2</v>
      </c>
      <c r="F20" s="284">
        <f>F19/$F$16</f>
        <v>9.5537854024115125E-3</v>
      </c>
      <c r="G20" s="284">
        <f>G19/$G$16</f>
        <v>7.2399242811598463E-3</v>
      </c>
      <c r="H20" s="285">
        <f t="shared" si="0"/>
        <v>-0.24219312280843308</v>
      </c>
      <c r="I20" s="285">
        <f t="shared" si="1"/>
        <v>-0.35458419512802342</v>
      </c>
    </row>
    <row r="21" spans="1:9" ht="16.5" customHeight="1" collapsed="1">
      <c r="A21" s="303" t="s">
        <v>64</v>
      </c>
      <c r="B21" s="398">
        <v>33804.379999999997</v>
      </c>
      <c r="C21" s="398">
        <v>13604.11</v>
      </c>
      <c r="D21" s="399">
        <v>9433.7300000000014</v>
      </c>
      <c r="E21" s="313">
        <v>1330.0100000000002</v>
      </c>
      <c r="F21" s="398">
        <v>3032.2200000000003</v>
      </c>
      <c r="G21" s="314">
        <v>641.02</v>
      </c>
      <c r="H21" s="690">
        <f t="shared" si="0"/>
        <v>-0.78859713345337745</v>
      </c>
      <c r="I21" s="690">
        <f t="shared" si="1"/>
        <v>-0.5180336989947445</v>
      </c>
    </row>
    <row r="22" spans="1:9" ht="16.5" hidden="1" customHeight="1" outlineLevel="1">
      <c r="A22" s="283" t="s">
        <v>22</v>
      </c>
      <c r="B22" s="284">
        <f>B21/$B$16</f>
        <v>5.3706390381713667E-2</v>
      </c>
      <c r="C22" s="284">
        <f>C21/$C$16</f>
        <v>4.6786332187219615E-2</v>
      </c>
      <c r="D22" s="284">
        <f>D21/$D$16</f>
        <v>3.9812612865066661E-2</v>
      </c>
      <c r="E22" s="284">
        <f>E21/$E$16</f>
        <v>2.7702262487169577E-2</v>
      </c>
      <c r="F22" s="284">
        <f>F21/$F$16</f>
        <v>4.4439435437350801E-2</v>
      </c>
      <c r="G22" s="284">
        <f>G21/$G$16</f>
        <v>1.0918051762554603E-2</v>
      </c>
      <c r="H22" s="285">
        <f t="shared" si="0"/>
        <v>-0.75431614611876652</v>
      </c>
      <c r="I22" s="285">
        <f t="shared" si="1"/>
        <v>-0.60587869790016802</v>
      </c>
    </row>
    <row r="23" spans="1:9" ht="16.5" customHeight="1" collapsed="1">
      <c r="A23" s="277" t="s">
        <v>65</v>
      </c>
      <c r="B23" s="278">
        <v>580.30999999999995</v>
      </c>
      <c r="C23" s="278">
        <v>19.8</v>
      </c>
      <c r="D23" s="315">
        <v>0</v>
      </c>
      <c r="E23" s="278">
        <v>0</v>
      </c>
      <c r="F23" s="278">
        <v>0</v>
      </c>
      <c r="G23" s="315">
        <v>0</v>
      </c>
      <c r="H23" s="285" t="s">
        <v>19</v>
      </c>
      <c r="I23" s="285" t="s">
        <v>19</v>
      </c>
    </row>
    <row r="24" spans="1:9" ht="16.5" hidden="1" customHeight="1" outlineLevel="1">
      <c r="A24" s="283" t="s">
        <v>22</v>
      </c>
      <c r="B24" s="284">
        <f>B23/$B$16</f>
        <v>9.219620475930118E-4</v>
      </c>
      <c r="C24" s="284">
        <f>C23/$C$16</f>
        <v>6.8094816736041403E-5</v>
      </c>
      <c r="D24" s="284">
        <f>D23/$D$16</f>
        <v>0</v>
      </c>
      <c r="E24" s="284">
        <f>E23/$E$16</f>
        <v>0</v>
      </c>
      <c r="F24" s="284">
        <f>F23/$F$16</f>
        <v>0</v>
      </c>
      <c r="G24" s="284">
        <f>G23/$G$16</f>
        <v>0</v>
      </c>
      <c r="H24" s="285" t="s">
        <v>19</v>
      </c>
      <c r="I24" s="285" t="s">
        <v>19</v>
      </c>
    </row>
    <row r="25" spans="1:9" ht="16.5" customHeight="1" collapsed="1">
      <c r="A25" s="277" t="s">
        <v>66</v>
      </c>
      <c r="B25" s="278">
        <v>1000.26</v>
      </c>
      <c r="C25" s="278">
        <v>8714.5400000000009</v>
      </c>
      <c r="D25" s="315">
        <v>11376.8</v>
      </c>
      <c r="E25" s="278">
        <v>10733.82</v>
      </c>
      <c r="F25" s="278">
        <v>0</v>
      </c>
      <c r="G25" s="315">
        <v>0</v>
      </c>
      <c r="H25" s="285" t="s">
        <v>19</v>
      </c>
      <c r="I25" s="279">
        <f t="shared" si="1"/>
        <v>-1</v>
      </c>
    </row>
    <row r="26" spans="1:9" ht="16.5" hidden="1" customHeight="1" outlineLevel="1">
      <c r="A26" s="283" t="s">
        <v>22</v>
      </c>
      <c r="B26" s="284">
        <f>B25/$B$16</f>
        <v>1.5891536553314367E-3</v>
      </c>
      <c r="C26" s="284">
        <f>C25/$C$16</f>
        <v>2.9970454759540521E-2</v>
      </c>
      <c r="D26" s="284">
        <f>D25/$D$16</f>
        <v>4.8012836284618103E-2</v>
      </c>
      <c r="E26" s="284">
        <f>E25/$E$16</f>
        <v>0.22357057400322591</v>
      </c>
      <c r="F26" s="284">
        <f>F25/$F$16</f>
        <v>0</v>
      </c>
      <c r="G26" s="284">
        <f>G25/$G$16</f>
        <v>0</v>
      </c>
      <c r="H26" s="285" t="s">
        <v>19</v>
      </c>
      <c r="I26" s="279">
        <f t="shared" si="1"/>
        <v>-1</v>
      </c>
    </row>
    <row r="27" spans="1:9" ht="16.5" customHeight="1" collapsed="1">
      <c r="A27" s="277" t="s">
        <v>68</v>
      </c>
      <c r="B27" s="278">
        <v>4252.21</v>
      </c>
      <c r="C27" s="278">
        <v>2170.1600000000003</v>
      </c>
      <c r="D27" s="315">
        <v>395.31</v>
      </c>
      <c r="E27" s="278">
        <v>323.92</v>
      </c>
      <c r="F27" s="278">
        <v>21.49</v>
      </c>
      <c r="G27" s="315">
        <v>5.35</v>
      </c>
      <c r="H27" s="279">
        <f t="shared" si="0"/>
        <v>-0.75104699860400181</v>
      </c>
      <c r="I27" s="279">
        <f t="shared" si="1"/>
        <v>-0.98348357619165228</v>
      </c>
    </row>
    <row r="28" spans="1:9" ht="16.5" hidden="1" customHeight="1" outlineLevel="1">
      <c r="A28" s="283" t="s">
        <v>22</v>
      </c>
      <c r="B28" s="284">
        <f>B27/$B$16</f>
        <v>6.7556585935025781E-3</v>
      </c>
      <c r="C28" s="284">
        <f>C27/$C$16</f>
        <v>7.4634670448428106E-3</v>
      </c>
      <c r="D28" s="284">
        <f>D27/$D$16</f>
        <v>1.6683034167492075E-3</v>
      </c>
      <c r="E28" s="284">
        <f>E27/$E$16</f>
        <v>6.74680405774691E-3</v>
      </c>
      <c r="F28" s="284">
        <f>F27/$F$16</f>
        <v>3.1495190571550498E-4</v>
      </c>
      <c r="G28" s="284">
        <f>G27/$G$16</f>
        <v>9.1122861891465343E-5</v>
      </c>
      <c r="H28" s="285">
        <f t="shared" si="0"/>
        <v>-0.71067689943182522</v>
      </c>
      <c r="I28" s="279">
        <f t="shared" si="1"/>
        <v>-0.98649392199454278</v>
      </c>
    </row>
    <row r="29" spans="1:9" ht="16.5" customHeight="1" collapsed="1">
      <c r="A29" s="277" t="s">
        <v>69</v>
      </c>
      <c r="B29" s="278">
        <v>9611.4500000000007</v>
      </c>
      <c r="C29" s="278">
        <v>6516.48</v>
      </c>
      <c r="D29" s="315">
        <v>1190.3999999999999</v>
      </c>
      <c r="E29" s="278">
        <v>341.47</v>
      </c>
      <c r="F29" s="278">
        <v>188.92</v>
      </c>
      <c r="G29" s="315">
        <v>379.64</v>
      </c>
      <c r="H29" s="279">
        <f t="shared" si="0"/>
        <v>1.0095278424730045</v>
      </c>
      <c r="I29" s="279">
        <f t="shared" si="1"/>
        <v>0.1117814156441268</v>
      </c>
    </row>
    <row r="30" spans="1:9" ht="16.5" hidden="1" customHeight="1" outlineLevel="1">
      <c r="A30" s="283" t="s">
        <v>22</v>
      </c>
      <c r="B30" s="284">
        <f>B29/$B$16</f>
        <v>1.5270100674360007E-2</v>
      </c>
      <c r="C30" s="284">
        <f>C29/$C$16</f>
        <v>2.2411035927478742E-2</v>
      </c>
      <c r="D30" s="284">
        <f>D29/$D$16</f>
        <v>5.023774726918763E-3</v>
      </c>
      <c r="E30" s="284">
        <f>E29/$E$16</f>
        <v>7.1123462015276534E-3</v>
      </c>
      <c r="F30" s="284">
        <f>F29/$F$16</f>
        <v>2.7687628677418893E-3</v>
      </c>
      <c r="G30" s="284">
        <f>G29/$G$16</f>
        <v>6.466146409060917E-3</v>
      </c>
      <c r="H30" s="285">
        <f t="shared" si="0"/>
        <v>1.3353919125383569</v>
      </c>
      <c r="I30" s="279">
        <f t="shared" si="1"/>
        <v>-9.0856065517162188E-2</v>
      </c>
    </row>
    <row r="31" spans="1:9" ht="16.5" customHeight="1" collapsed="1" thickBot="1">
      <c r="A31" s="277" t="s">
        <v>70</v>
      </c>
      <c r="B31" s="278">
        <v>286.70999999999998</v>
      </c>
      <c r="C31" s="278">
        <v>615.33000000000004</v>
      </c>
      <c r="D31" s="315">
        <v>1028.6500000000001</v>
      </c>
      <c r="E31" s="278">
        <v>157.6</v>
      </c>
      <c r="F31" s="278">
        <v>556.87000000000012</v>
      </c>
      <c r="G31" s="315">
        <v>360.55</v>
      </c>
      <c r="H31" s="279">
        <f t="shared" si="0"/>
        <v>-0.35254188589796553</v>
      </c>
      <c r="I31" s="279">
        <f t="shared" si="1"/>
        <v>1.2877538071065993</v>
      </c>
    </row>
    <row r="32" spans="1:9" ht="16.5" hidden="1" customHeight="1" outlineLevel="1">
      <c r="A32" s="283" t="s">
        <v>22</v>
      </c>
      <c r="B32" s="284">
        <f>B31/$B$16</f>
        <v>4.5550781248882911E-4</v>
      </c>
      <c r="C32" s="284">
        <f>C31/$C$16</f>
        <v>2.116201191019614E-3</v>
      </c>
      <c r="D32" s="284">
        <f>F31/$F$16</f>
        <v>8.1613433101811687E-3</v>
      </c>
      <c r="E32" s="284">
        <f>E31/$E$16</f>
        <v>3.2825892797632532E-3</v>
      </c>
      <c r="F32" s="284">
        <f>D31/$D$16</f>
        <v>4.3411507668388669E-3</v>
      </c>
      <c r="G32" s="284">
        <f>G31/$G$16</f>
        <v>6.1409995990594083E-3</v>
      </c>
      <c r="H32" s="285">
        <f t="shared" si="0"/>
        <v>0.41460177931833342</v>
      </c>
      <c r="I32" s="279">
        <f t="shared" si="1"/>
        <v>0.87077915501579572</v>
      </c>
    </row>
    <row r="33" spans="1:9" ht="13.8" hidden="1" outlineLevel="1" thickBot="1">
      <c r="A33" s="282" t="s">
        <v>25</v>
      </c>
      <c r="B33" s="316">
        <f>SUM(B18,B20,B22,B24,B26,B28,B30,B32)</f>
        <v>0.99999107127792453</v>
      </c>
      <c r="C33" s="316">
        <f>SUM(C18,C20,C22,C24,C26,C28,C30,C32)</f>
        <v>1.0000000343913213</v>
      </c>
      <c r="D33" s="316">
        <f>SUM(F18,F20,F22,F24,F26,F28,F30,D32)</f>
        <v>0.99905910133332054</v>
      </c>
      <c r="E33" s="316">
        <f>SUM(E18,E20,E22,E24,E26,E28,E30,E32)</f>
        <v>0.99999999999999978</v>
      </c>
      <c r="F33" s="316">
        <f>SUM(D18,D20,D22,D24,D26,D28,D30,F32)</f>
        <v>0.99961473421133995</v>
      </c>
      <c r="G33" s="316">
        <f>G32/$G$16</f>
        <v>1.0459541277395039E-7</v>
      </c>
      <c r="H33" s="316">
        <f t="shared" si="0"/>
        <v>-0.99999989536427469</v>
      </c>
      <c r="I33" s="316">
        <f t="shared" si="1"/>
        <v>-0.99999989540458722</v>
      </c>
    </row>
    <row r="34" spans="1:9" s="256" customFormat="1" ht="13.8" collapsed="1" thickBot="1">
      <c r="A34" s="569" t="s">
        <v>260</v>
      </c>
      <c r="B34" s="569"/>
      <c r="C34" s="569"/>
      <c r="D34" s="569"/>
      <c r="E34" s="569"/>
      <c r="F34" s="569"/>
      <c r="G34" s="569"/>
      <c r="H34" s="569"/>
      <c r="I34" s="569"/>
    </row>
    <row r="35" spans="1:9" collapsed="1">
      <c r="A35" s="569" t="s">
        <v>244</v>
      </c>
      <c r="B35" s="569"/>
      <c r="C35" s="569"/>
      <c r="D35" s="569"/>
      <c r="E35" s="569"/>
      <c r="F35" s="569"/>
      <c r="G35" s="569"/>
      <c r="H35" s="569"/>
      <c r="I35" s="569"/>
    </row>
    <row r="36" spans="1:9" ht="30.6" hidden="1" customHeight="1" outlineLevel="1">
      <c r="A36" s="568" t="s">
        <v>26</v>
      </c>
      <c r="B36" s="568"/>
      <c r="C36" s="568"/>
      <c r="D36" s="568"/>
      <c r="E36" s="568"/>
      <c r="F36" s="568"/>
      <c r="G36" s="568"/>
      <c r="H36" s="568"/>
      <c r="I36" s="568"/>
    </row>
    <row r="37" spans="1:9" collapsed="1"/>
  </sheetData>
  <mergeCells count="4">
    <mergeCell ref="A36:I36"/>
    <mergeCell ref="A34:I34"/>
    <mergeCell ref="A35:I35"/>
    <mergeCell ref="A1:XFD1"/>
  </mergeCells>
  <phoneticPr fontId="72" type="noConversion"/>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sheetPr>
  <dimension ref="A1:N44"/>
  <sheetViews>
    <sheetView zoomScale="85" zoomScaleNormal="85" workbookViewId="0">
      <selection sqref="A1:XFD1"/>
    </sheetView>
  </sheetViews>
  <sheetFormatPr defaultColWidth="9.109375" defaultRowHeight="13.2" outlineLevelRow="1"/>
  <cols>
    <col min="1" max="1" width="15.33203125" style="5" customWidth="1"/>
    <col min="2" max="2" width="17.6640625" style="1" customWidth="1"/>
    <col min="3" max="3" width="33.5546875" style="1" customWidth="1"/>
    <col min="4" max="4" width="16" style="1" customWidth="1"/>
    <col min="5" max="12" width="13.5546875" style="1" customWidth="1"/>
    <col min="13" max="18" width="11.6640625" style="1" customWidth="1"/>
    <col min="19" max="16384" width="9.109375" style="1"/>
  </cols>
  <sheetData>
    <row r="1" spans="1:14" s="573" customFormat="1" ht="24" customHeight="1" thickBot="1">
      <c r="A1" s="572" t="s">
        <v>80</v>
      </c>
      <c r="B1" s="572"/>
      <c r="C1" s="572"/>
      <c r="D1" s="572"/>
      <c r="E1" s="572"/>
      <c r="F1" s="572"/>
      <c r="G1" s="572"/>
      <c r="H1" s="572"/>
      <c r="I1" s="572"/>
      <c r="J1" s="572"/>
      <c r="K1" s="572"/>
      <c r="L1" s="572"/>
      <c r="M1" s="572"/>
      <c r="N1" s="572"/>
    </row>
    <row r="2" spans="1:14" ht="67.95" customHeight="1" thickBot="1">
      <c r="A2" s="27" t="s">
        <v>74</v>
      </c>
      <c r="B2" s="432" t="s">
        <v>75</v>
      </c>
      <c r="C2" s="432" t="s">
        <v>73</v>
      </c>
    </row>
    <row r="3" spans="1:14" ht="16.95" hidden="1" customHeight="1" outlineLevel="1">
      <c r="A3" s="433">
        <v>39447</v>
      </c>
      <c r="B3" s="434">
        <v>334</v>
      </c>
      <c r="C3" s="435">
        <v>2.5</v>
      </c>
    </row>
    <row r="4" spans="1:14" ht="16.95" customHeight="1" collapsed="1">
      <c r="A4" s="436">
        <v>39538</v>
      </c>
      <c r="B4" s="437">
        <v>356</v>
      </c>
      <c r="C4" s="438">
        <v>2.8</v>
      </c>
    </row>
    <row r="5" spans="1:14" ht="16.95" hidden="1" customHeight="1" outlineLevel="1">
      <c r="A5" s="439">
        <v>39629</v>
      </c>
      <c r="B5" s="440">
        <v>394</v>
      </c>
      <c r="C5" s="441">
        <v>2.8</v>
      </c>
    </row>
    <row r="6" spans="1:14" ht="16.95" hidden="1" customHeight="1" outlineLevel="1">
      <c r="A6" s="439">
        <v>39721</v>
      </c>
      <c r="B6" s="440">
        <v>404</v>
      </c>
      <c r="C6" s="442">
        <v>2.87</v>
      </c>
    </row>
    <row r="7" spans="1:14" ht="16.95" hidden="1" customHeight="1" outlineLevel="1">
      <c r="A7" s="439">
        <v>39813</v>
      </c>
      <c r="B7" s="440">
        <v>409</v>
      </c>
      <c r="C7" s="442">
        <v>3.04</v>
      </c>
    </row>
    <row r="8" spans="1:14" ht="16.95" customHeight="1" collapsed="1">
      <c r="A8" s="439">
        <v>39903</v>
      </c>
      <c r="B8" s="440">
        <v>409</v>
      </c>
      <c r="C8" s="442">
        <v>3.09</v>
      </c>
    </row>
    <row r="9" spans="1:14" ht="16.95" hidden="1" customHeight="1" outlineLevel="1">
      <c r="A9" s="439">
        <v>39994</v>
      </c>
      <c r="B9" s="440">
        <v>397</v>
      </c>
      <c r="C9" s="442">
        <v>3.17</v>
      </c>
    </row>
    <row r="10" spans="1:14" ht="16.95" hidden="1" customHeight="1" outlineLevel="1">
      <c r="A10" s="439">
        <v>40086</v>
      </c>
      <c r="B10" s="440">
        <v>391</v>
      </c>
      <c r="C10" s="442">
        <v>3.2</v>
      </c>
    </row>
    <row r="11" spans="1:14" ht="16.95" hidden="1" customHeight="1" outlineLevel="1">
      <c r="A11" s="439">
        <v>40178</v>
      </c>
      <c r="B11" s="440">
        <v>380</v>
      </c>
      <c r="C11" s="442">
        <v>3.16</v>
      </c>
      <c r="D11" s="35"/>
    </row>
    <row r="12" spans="1:14" ht="16.95" customHeight="1" collapsed="1">
      <c r="A12" s="439">
        <v>40268</v>
      </c>
      <c r="B12" s="440">
        <v>366</v>
      </c>
      <c r="C12" s="442">
        <v>3.29</v>
      </c>
      <c r="D12" s="35"/>
    </row>
    <row r="13" spans="1:14" ht="16.95" hidden="1" customHeight="1" outlineLevel="1">
      <c r="A13" s="439">
        <v>40359</v>
      </c>
      <c r="B13" s="443">
        <v>357</v>
      </c>
      <c r="C13" s="444">
        <v>3.48</v>
      </c>
      <c r="D13" s="35"/>
    </row>
    <row r="14" spans="1:14" ht="16.95" hidden="1" customHeight="1" outlineLevel="1">
      <c r="A14" s="439">
        <v>40451</v>
      </c>
      <c r="B14" s="440">
        <v>348</v>
      </c>
      <c r="C14" s="444">
        <v>3.64</v>
      </c>
      <c r="D14" s="35"/>
    </row>
    <row r="15" spans="1:14" ht="16.95" hidden="1" customHeight="1" outlineLevel="1">
      <c r="A15" s="439">
        <v>40543</v>
      </c>
      <c r="B15" s="440">
        <v>339</v>
      </c>
      <c r="C15" s="442">
        <v>3.62</v>
      </c>
      <c r="D15" s="35"/>
    </row>
    <row r="16" spans="1:14" ht="16.95" customHeight="1" collapsed="1">
      <c r="A16" s="439">
        <v>40633</v>
      </c>
      <c r="B16" s="440">
        <v>344</v>
      </c>
      <c r="C16" s="442">
        <f>1328/B16</f>
        <v>3.86046511627907</v>
      </c>
      <c r="D16" s="35"/>
    </row>
    <row r="17" spans="1:5" ht="16.95" hidden="1" customHeight="1" outlineLevel="1">
      <c r="A17" s="439">
        <v>40724</v>
      </c>
      <c r="B17" s="440">
        <v>347</v>
      </c>
      <c r="C17" s="442">
        <f>1375/B17</f>
        <v>3.9625360230547551</v>
      </c>
    </row>
    <row r="18" spans="1:5" ht="16.95" hidden="1" customHeight="1" outlineLevel="1">
      <c r="A18" s="439">
        <v>40816</v>
      </c>
      <c r="B18" s="445">
        <v>345</v>
      </c>
      <c r="C18" s="446">
        <f>1415/B18</f>
        <v>4.1014492753623184</v>
      </c>
      <c r="D18" s="3"/>
    </row>
    <row r="19" spans="1:5" ht="16.95" hidden="1" customHeight="1" outlineLevel="1">
      <c r="A19" s="439">
        <v>40908</v>
      </c>
      <c r="B19" s="445">
        <v>341</v>
      </c>
      <c r="C19" s="442">
        <f>1451/B19</f>
        <v>4.2551319648093839</v>
      </c>
      <c r="D19" s="3"/>
    </row>
    <row r="20" spans="1:5" ht="16.95" customHeight="1" collapsed="1">
      <c r="A20" s="439">
        <v>40999</v>
      </c>
      <c r="B20" s="445">
        <v>344</v>
      </c>
      <c r="C20" s="442">
        <f>1464/B20</f>
        <v>4.2558139534883717</v>
      </c>
      <c r="D20" s="3"/>
    </row>
    <row r="21" spans="1:5" ht="16.95" hidden="1" customHeight="1" outlineLevel="1">
      <c r="A21" s="439">
        <v>41090</v>
      </c>
      <c r="B21" s="445">
        <v>340</v>
      </c>
      <c r="C21" s="442">
        <f>1497/B21</f>
        <v>4.4029411764705886</v>
      </c>
    </row>
    <row r="22" spans="1:5" ht="16.95" hidden="1" customHeight="1" outlineLevel="1">
      <c r="A22" s="439">
        <v>41182</v>
      </c>
      <c r="B22" s="445">
        <v>344</v>
      </c>
      <c r="C22" s="442">
        <f>1518/B22</f>
        <v>4.4127906976744189</v>
      </c>
    </row>
    <row r="23" spans="1:5" ht="16.95" hidden="1" customHeight="1" outlineLevel="1">
      <c r="A23" s="439">
        <v>41274</v>
      </c>
      <c r="B23" s="445">
        <v>353</v>
      </c>
      <c r="C23" s="444">
        <f>1544/B23</f>
        <v>4.3739376770538243</v>
      </c>
    </row>
    <row r="24" spans="1:5" ht="16.95" customHeight="1" collapsed="1">
      <c r="A24" s="439">
        <v>41364</v>
      </c>
      <c r="B24" s="440">
        <v>348</v>
      </c>
      <c r="C24" s="444">
        <f>1570/B24</f>
        <v>4.5114942528735629</v>
      </c>
      <c r="D24" s="39"/>
    </row>
    <row r="25" spans="1:5" ht="16.95" hidden="1" customHeight="1" outlineLevel="1">
      <c r="A25" s="439">
        <v>41455</v>
      </c>
      <c r="B25" s="440">
        <v>345</v>
      </c>
      <c r="C25" s="442">
        <f>1580/B25</f>
        <v>4.5797101449275361</v>
      </c>
      <c r="D25" s="39"/>
    </row>
    <row r="26" spans="1:5" ht="16.95" hidden="1" customHeight="1" outlineLevel="1">
      <c r="A26" s="439">
        <v>41547</v>
      </c>
      <c r="B26" s="440">
        <v>347</v>
      </c>
      <c r="C26" s="444">
        <f>1593/B26</f>
        <v>4.5907780979827093</v>
      </c>
      <c r="D26" s="39"/>
    </row>
    <row r="27" spans="1:5" ht="16.95" hidden="1" customHeight="1" outlineLevel="1">
      <c r="A27" s="439">
        <v>41639</v>
      </c>
      <c r="B27" s="440">
        <v>347</v>
      </c>
      <c r="C27" s="444">
        <f>1604/B27</f>
        <v>4.6224783861671472</v>
      </c>
      <c r="D27" s="39"/>
    </row>
    <row r="28" spans="1:5" ht="16.95" customHeight="1" collapsed="1">
      <c r="A28" s="439">
        <v>41729</v>
      </c>
      <c r="B28" s="440">
        <v>343</v>
      </c>
      <c r="C28" s="444">
        <f>1597/B28</f>
        <v>4.6559766763848396</v>
      </c>
      <c r="D28" s="39"/>
    </row>
    <row r="29" spans="1:5" ht="16.95" hidden="1" customHeight="1" outlineLevel="1">
      <c r="A29" s="439">
        <v>41820</v>
      </c>
      <c r="B29" s="440">
        <v>340</v>
      </c>
      <c r="C29" s="444">
        <f>1591/B29</f>
        <v>4.6794117647058826</v>
      </c>
      <c r="D29" s="39"/>
      <c r="E29" s="3"/>
    </row>
    <row r="30" spans="1:5" ht="16.95" hidden="1" customHeight="1" outlineLevel="1">
      <c r="A30" s="439">
        <v>41912</v>
      </c>
      <c r="B30" s="440">
        <v>337</v>
      </c>
      <c r="C30" s="444">
        <f>1586/B30</f>
        <v>4.7062314540059349</v>
      </c>
      <c r="E30" s="3"/>
    </row>
    <row r="31" spans="1:5" ht="16.95" hidden="1" customHeight="1" outlineLevel="1">
      <c r="A31" s="439">
        <v>42004</v>
      </c>
      <c r="B31" s="440">
        <v>336</v>
      </c>
      <c r="C31" s="444">
        <f>1569/B31</f>
        <v>4.6696428571428568</v>
      </c>
      <c r="E31" s="3"/>
    </row>
    <row r="32" spans="1:5" ht="16.95" customHeight="1" collapsed="1">
      <c r="A32" s="439">
        <v>42094</v>
      </c>
      <c r="B32" s="440">
        <v>330</v>
      </c>
      <c r="C32" s="444">
        <v>4.7363636363636363</v>
      </c>
      <c r="E32" s="3"/>
    </row>
    <row r="33" spans="1:5" ht="16.95" hidden="1" customHeight="1" outlineLevel="1">
      <c r="A33" s="439">
        <v>42185</v>
      </c>
      <c r="B33" s="440">
        <v>326</v>
      </c>
      <c r="C33" s="444">
        <v>4.7730061349693251</v>
      </c>
      <c r="E33" s="3"/>
    </row>
    <row r="34" spans="1:5" ht="16.95" hidden="1" customHeight="1" outlineLevel="1">
      <c r="A34" s="447">
        <v>42277</v>
      </c>
      <c r="B34" s="448">
        <v>320</v>
      </c>
      <c r="C34" s="449">
        <f>1556/B34</f>
        <v>4.8624999999999998</v>
      </c>
      <c r="E34" s="3"/>
    </row>
    <row r="35" spans="1:5" ht="16.95" hidden="1" customHeight="1" outlineLevel="1">
      <c r="A35" s="450">
        <v>42369</v>
      </c>
      <c r="B35" s="451">
        <v>313</v>
      </c>
      <c r="C35" s="444">
        <f>1567/B35</f>
        <v>5.0063897763578273</v>
      </c>
    </row>
    <row r="36" spans="1:5" ht="16.95" customHeight="1" collapsed="1">
      <c r="A36" s="447">
        <v>42460</v>
      </c>
      <c r="B36" s="448">
        <v>309</v>
      </c>
      <c r="C36" s="449">
        <f>1572/B36</f>
        <v>5.0873786407766994</v>
      </c>
    </row>
    <row r="37" spans="1:5" ht="16.95" customHeight="1" outlineLevel="1">
      <c r="A37" s="447">
        <v>42551</v>
      </c>
      <c r="B37" s="448">
        <v>304</v>
      </c>
      <c r="C37" s="449">
        <f>1572/B37</f>
        <v>5.1710526315789478</v>
      </c>
    </row>
    <row r="38" spans="1:5" ht="16.95" customHeight="1" outlineLevel="1">
      <c r="A38" s="447">
        <v>42643</v>
      </c>
      <c r="B38" s="448">
        <v>300</v>
      </c>
      <c r="C38" s="449">
        <f>1601/B38</f>
        <v>5.3366666666666669</v>
      </c>
    </row>
    <row r="39" spans="1:5" ht="16.95" customHeight="1" outlineLevel="1">
      <c r="A39" s="447">
        <v>42735</v>
      </c>
      <c r="B39" s="448">
        <v>295</v>
      </c>
      <c r="C39" s="449">
        <f>1625/B39</f>
        <v>5.5084745762711869</v>
      </c>
    </row>
    <row r="40" spans="1:5" ht="16.95" customHeight="1" thickBot="1">
      <c r="A40" s="452">
        <v>42825</v>
      </c>
      <c r="B40" s="453">
        <v>295</v>
      </c>
      <c r="C40" s="454">
        <f>1648/B40</f>
        <v>5.5864406779661016</v>
      </c>
    </row>
    <row r="41" spans="1:5">
      <c r="A41" s="118" t="s">
        <v>76</v>
      </c>
    </row>
    <row r="42" spans="1:5">
      <c r="A42" s="118" t="s">
        <v>77</v>
      </c>
    </row>
    <row r="43" spans="1:5">
      <c r="A43" s="118" t="s">
        <v>78</v>
      </c>
      <c r="B43" s="64" t="s">
        <v>12</v>
      </c>
    </row>
    <row r="44" spans="1:5">
      <c r="A44" s="118" t="s">
        <v>79</v>
      </c>
      <c r="B44" s="64" t="s">
        <v>17</v>
      </c>
    </row>
  </sheetData>
  <mergeCells count="1">
    <mergeCell ref="A1:XFD1"/>
  </mergeCells>
  <phoneticPr fontId="0" type="noConversion"/>
  <hyperlinks>
    <hyperlink ref="B43" r:id="rId1"/>
    <hyperlink ref="B44" r:id="rId2"/>
  </hyperlinks>
  <pageMargins left="0.75" right="0.75" top="1" bottom="1" header="0.5" footer="0.5"/>
  <pageSetup paperSize="9" orientation="portrait"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2"/>
  <sheetViews>
    <sheetView zoomScale="85" zoomScaleNormal="85" workbookViewId="0">
      <selection sqref="A1:XFD1"/>
    </sheetView>
  </sheetViews>
  <sheetFormatPr defaultColWidth="9.109375" defaultRowHeight="13.2" outlineLevelRow="1"/>
  <cols>
    <col min="1" max="1" width="18" style="4" customWidth="1"/>
    <col min="2" max="2" width="13" style="4" customWidth="1"/>
    <col min="3" max="13" width="10.21875" style="4" customWidth="1"/>
    <col min="14" max="14" width="10.109375" style="4" bestFit="1" customWidth="1"/>
    <col min="15" max="15" width="10.33203125" style="4" bestFit="1" customWidth="1"/>
    <col min="16" max="16" width="12.109375" style="4" bestFit="1" customWidth="1"/>
    <col min="17" max="17" width="24.88671875" style="4" bestFit="1" customWidth="1"/>
    <col min="18" max="18" width="9.5546875" style="4" bestFit="1" customWidth="1"/>
    <col min="19" max="16384" width="9.109375" style="4"/>
  </cols>
  <sheetData>
    <row r="1" spans="1:20" s="575" customFormat="1" ht="23.25" customHeight="1" thickBot="1">
      <c r="A1" s="574" t="s">
        <v>81</v>
      </c>
      <c r="B1" s="574"/>
      <c r="C1" s="574"/>
      <c r="D1" s="574"/>
      <c r="E1" s="574"/>
      <c r="F1" s="574"/>
      <c r="G1" s="574"/>
      <c r="H1" s="574"/>
      <c r="I1" s="574"/>
      <c r="J1" s="574"/>
      <c r="K1" s="574"/>
      <c r="L1" s="574"/>
      <c r="M1" s="574"/>
      <c r="N1" s="574"/>
      <c r="O1" s="574"/>
      <c r="P1" s="574"/>
      <c r="Q1" s="574"/>
      <c r="R1" s="574"/>
    </row>
    <row r="2" spans="1:20" ht="17.25" customHeight="1" outlineLevel="1">
      <c r="A2" s="582" t="s">
        <v>83</v>
      </c>
      <c r="B2" s="587" t="s">
        <v>84</v>
      </c>
      <c r="C2" s="584" t="s">
        <v>85</v>
      </c>
      <c r="D2" s="585"/>
      <c r="E2" s="585"/>
      <c r="F2" s="585"/>
      <c r="G2" s="585"/>
      <c r="H2" s="585"/>
      <c r="I2" s="585"/>
      <c r="J2" s="582"/>
      <c r="K2" s="584" t="s">
        <v>86</v>
      </c>
      <c r="L2" s="585"/>
      <c r="M2" s="585"/>
    </row>
    <row r="3" spans="1:20" ht="17.25" customHeight="1" outlineLevel="1" thickBot="1">
      <c r="A3" s="583"/>
      <c r="B3" s="588"/>
      <c r="C3" s="95" t="s">
        <v>266</v>
      </c>
      <c r="D3" s="95" t="s">
        <v>267</v>
      </c>
      <c r="E3" s="95" t="s">
        <v>268</v>
      </c>
      <c r="F3" s="95" t="s">
        <v>269</v>
      </c>
      <c r="G3" s="95" t="s">
        <v>87</v>
      </c>
      <c r="H3" s="95" t="s">
        <v>88</v>
      </c>
      <c r="I3" s="95" t="s">
        <v>270</v>
      </c>
      <c r="J3" s="136" t="s">
        <v>89</v>
      </c>
      <c r="K3" s="95" t="s">
        <v>268</v>
      </c>
      <c r="L3" s="95" t="s">
        <v>88</v>
      </c>
      <c r="M3" s="136" t="s">
        <v>89</v>
      </c>
    </row>
    <row r="4" spans="1:20" ht="18" customHeight="1" outlineLevel="1">
      <c r="A4" s="119">
        <v>42460</v>
      </c>
      <c r="B4" s="120">
        <v>1140</v>
      </c>
      <c r="C4" s="121">
        <v>20</v>
      </c>
      <c r="D4" s="122">
        <v>6</v>
      </c>
      <c r="E4" s="121">
        <v>22</v>
      </c>
      <c r="F4" s="122">
        <v>3</v>
      </c>
      <c r="G4" s="122">
        <v>9</v>
      </c>
      <c r="H4" s="121">
        <v>30</v>
      </c>
      <c r="I4" s="121">
        <v>1</v>
      </c>
      <c r="J4" s="123">
        <v>792</v>
      </c>
      <c r="K4" s="121">
        <v>1</v>
      </c>
      <c r="L4" s="122">
        <v>62</v>
      </c>
      <c r="M4" s="124">
        <v>194</v>
      </c>
    </row>
    <row r="5" spans="1:20" ht="18" customHeight="1" outlineLevel="1">
      <c r="A5" s="119">
        <v>42551</v>
      </c>
      <c r="B5" s="120">
        <f>SUM(C5:M5)</f>
        <v>1134</v>
      </c>
      <c r="C5" s="121">
        <v>17</v>
      </c>
      <c r="D5" s="122">
        <v>6</v>
      </c>
      <c r="E5" s="121">
        <v>22</v>
      </c>
      <c r="F5" s="122">
        <v>3</v>
      </c>
      <c r="G5" s="122">
        <v>6</v>
      </c>
      <c r="H5" s="121">
        <v>30</v>
      </c>
      <c r="I5" s="121">
        <v>1</v>
      </c>
      <c r="J5" s="123">
        <v>785</v>
      </c>
      <c r="K5" s="121">
        <v>1</v>
      </c>
      <c r="L5" s="122">
        <v>61</v>
      </c>
      <c r="M5" s="124">
        <v>202</v>
      </c>
    </row>
    <row r="6" spans="1:20" ht="18" customHeight="1" outlineLevel="1">
      <c r="A6" s="119">
        <v>42643</v>
      </c>
      <c r="B6" s="120">
        <v>1127</v>
      </c>
      <c r="C6" s="121">
        <v>15</v>
      </c>
      <c r="D6" s="122">
        <v>5</v>
      </c>
      <c r="E6" s="121">
        <v>21</v>
      </c>
      <c r="F6" s="122">
        <v>3</v>
      </c>
      <c r="G6" s="122">
        <v>6</v>
      </c>
      <c r="H6" s="121">
        <v>28</v>
      </c>
      <c r="I6" s="121">
        <v>1</v>
      </c>
      <c r="J6" s="123">
        <v>771</v>
      </c>
      <c r="K6" s="121">
        <v>0</v>
      </c>
      <c r="L6" s="122">
        <v>58</v>
      </c>
      <c r="M6" s="124">
        <v>219</v>
      </c>
    </row>
    <row r="7" spans="1:20" ht="18" customHeight="1" outlineLevel="1">
      <c r="A7" s="119">
        <v>42735</v>
      </c>
      <c r="B7" s="137">
        <v>1130</v>
      </c>
      <c r="C7" s="121">
        <v>15</v>
      </c>
      <c r="D7" s="122">
        <v>5</v>
      </c>
      <c r="E7" s="121">
        <v>21</v>
      </c>
      <c r="F7" s="122">
        <v>3</v>
      </c>
      <c r="G7" s="122">
        <v>4</v>
      </c>
      <c r="H7" s="121">
        <v>28</v>
      </c>
      <c r="I7" s="121">
        <v>1</v>
      </c>
      <c r="J7" s="123">
        <v>765</v>
      </c>
      <c r="K7" s="121">
        <v>0</v>
      </c>
      <c r="L7" s="122">
        <v>55</v>
      </c>
      <c r="M7" s="124">
        <v>233</v>
      </c>
    </row>
    <row r="8" spans="1:20" ht="18" customHeight="1" outlineLevel="1" thickBot="1">
      <c r="A8" s="191">
        <v>42825</v>
      </c>
      <c r="B8" s="192">
        <v>1143</v>
      </c>
      <c r="C8" s="138">
        <v>14</v>
      </c>
      <c r="D8" s="193">
        <v>5</v>
      </c>
      <c r="E8" s="138">
        <v>21</v>
      </c>
      <c r="F8" s="193">
        <v>3</v>
      </c>
      <c r="G8" s="193">
        <v>4</v>
      </c>
      <c r="H8" s="138">
        <v>28</v>
      </c>
      <c r="I8" s="138">
        <v>1</v>
      </c>
      <c r="J8" s="194">
        <v>768</v>
      </c>
      <c r="K8" s="138">
        <v>0</v>
      </c>
      <c r="L8" s="193">
        <v>55</v>
      </c>
      <c r="M8" s="195">
        <v>244</v>
      </c>
    </row>
    <row r="9" spans="1:20" ht="19.95" customHeight="1" outlineLevel="1">
      <c r="A9" s="580" t="s">
        <v>90</v>
      </c>
      <c r="B9" s="187">
        <v>13</v>
      </c>
      <c r="C9" s="196">
        <v>-1</v>
      </c>
      <c r="D9" s="196">
        <v>0</v>
      </c>
      <c r="E9" s="196">
        <v>0</v>
      </c>
      <c r="F9" s="196">
        <v>0</v>
      </c>
      <c r="G9" s="196">
        <v>0</v>
      </c>
      <c r="H9" s="196">
        <v>0</v>
      </c>
      <c r="I9" s="196">
        <v>0</v>
      </c>
      <c r="J9" s="197">
        <v>3</v>
      </c>
      <c r="K9" s="196">
        <v>0</v>
      </c>
      <c r="L9" s="196">
        <v>0</v>
      </c>
      <c r="M9" s="198">
        <v>11</v>
      </c>
    </row>
    <row r="10" spans="1:20" ht="19.95" customHeight="1" outlineLevel="1">
      <c r="A10" s="581"/>
      <c r="B10" s="171">
        <v>1.1504424778761013E-2</v>
      </c>
      <c r="C10" s="125">
        <v>-6.6666666666666652E-2</v>
      </c>
      <c r="D10" s="125">
        <v>0</v>
      </c>
      <c r="E10" s="125">
        <v>0</v>
      </c>
      <c r="F10" s="125">
        <v>0</v>
      </c>
      <c r="G10" s="125">
        <v>0</v>
      </c>
      <c r="H10" s="125">
        <v>0</v>
      </c>
      <c r="I10" s="125">
        <v>0</v>
      </c>
      <c r="J10" s="126">
        <v>3.9215686274509665E-3</v>
      </c>
      <c r="K10" s="125" t="s">
        <v>10</v>
      </c>
      <c r="L10" s="125">
        <v>0</v>
      </c>
      <c r="M10" s="127">
        <v>4.7210300429184615E-2</v>
      </c>
    </row>
    <row r="11" spans="1:20" ht="19.95" customHeight="1" outlineLevel="1">
      <c r="A11" s="576" t="s">
        <v>38</v>
      </c>
      <c r="B11" s="128">
        <v>3</v>
      </c>
      <c r="C11" s="172">
        <v>-6</v>
      </c>
      <c r="D11" s="172">
        <v>-1</v>
      </c>
      <c r="E11" s="129">
        <v>-1</v>
      </c>
      <c r="F11" s="129">
        <v>0</v>
      </c>
      <c r="G11" s="129">
        <v>-5</v>
      </c>
      <c r="H11" s="129">
        <v>-2</v>
      </c>
      <c r="I11" s="129">
        <v>0</v>
      </c>
      <c r="J11" s="130">
        <v>-24</v>
      </c>
      <c r="K11" s="129">
        <v>-1</v>
      </c>
      <c r="L11" s="129">
        <v>-7</v>
      </c>
      <c r="M11" s="131">
        <v>50</v>
      </c>
      <c r="O11" s="69"/>
      <c r="P11" s="68" t="s">
        <v>106</v>
      </c>
      <c r="Q11" s="68" t="s">
        <v>107</v>
      </c>
      <c r="R11" s="68" t="s">
        <v>108</v>
      </c>
      <c r="S11" s="68" t="s">
        <v>109</v>
      </c>
      <c r="T11" s="558" t="s">
        <v>84</v>
      </c>
    </row>
    <row r="12" spans="1:20" ht="19.95" customHeight="1" outlineLevel="1" thickBot="1">
      <c r="A12" s="577"/>
      <c r="B12" s="132">
        <v>2.6315789473683182E-3</v>
      </c>
      <c r="C12" s="133">
        <v>-0.30000000000000004</v>
      </c>
      <c r="D12" s="133">
        <v>-0.16666666666666663</v>
      </c>
      <c r="E12" s="133">
        <v>-4.5454545454545414E-2</v>
      </c>
      <c r="F12" s="133">
        <v>0</v>
      </c>
      <c r="G12" s="133">
        <v>-0.55555555555555558</v>
      </c>
      <c r="H12" s="133">
        <v>-6.6666666666666652E-2</v>
      </c>
      <c r="I12" s="133">
        <v>0</v>
      </c>
      <c r="J12" s="134">
        <v>-3.0303030303030276E-2</v>
      </c>
      <c r="K12" s="133">
        <v>-1</v>
      </c>
      <c r="L12" s="133">
        <v>-0.11290322580645162</v>
      </c>
      <c r="M12" s="135">
        <v>0.25773195876288657</v>
      </c>
      <c r="O12" s="69">
        <f>A8</f>
        <v>42825</v>
      </c>
      <c r="P12" s="4">
        <f>C8+D8</f>
        <v>19</v>
      </c>
      <c r="Q12" s="4">
        <f>F8+K8+E8</f>
        <v>24</v>
      </c>
      <c r="R12" s="4">
        <f>G8+H8+L8+I8</f>
        <v>88</v>
      </c>
      <c r="S12" s="4">
        <f>J8+M8</f>
        <v>1012</v>
      </c>
      <c r="T12" s="4">
        <f>SUM(P12:S12)</f>
        <v>1143</v>
      </c>
    </row>
    <row r="13" spans="1:20" ht="28.95" customHeight="1" outlineLevel="1">
      <c r="A13" s="586" t="s">
        <v>271</v>
      </c>
      <c r="B13" s="586"/>
      <c r="C13" s="586"/>
      <c r="D13" s="586"/>
      <c r="E13" s="586"/>
      <c r="F13" s="586"/>
      <c r="G13" s="586"/>
      <c r="H13" s="586"/>
      <c r="I13" s="586"/>
      <c r="J13" s="586"/>
      <c r="K13" s="586"/>
      <c r="L13" s="586"/>
      <c r="M13" s="586"/>
    </row>
    <row r="14" spans="1:20" s="578" customFormat="1" ht="13.5" customHeight="1"/>
    <row r="15" spans="1:20" s="265" customFormat="1" ht="21.75" customHeight="1" thickBot="1">
      <c r="A15" s="579" t="s">
        <v>91</v>
      </c>
      <c r="B15" s="579"/>
      <c r="C15" s="579"/>
      <c r="D15" s="579"/>
      <c r="E15" s="579"/>
      <c r="F15" s="579"/>
      <c r="G15" s="579"/>
      <c r="H15" s="263"/>
      <c r="I15" s="264"/>
      <c r="J15" s="264"/>
      <c r="K15" s="264"/>
      <c r="L15" s="264"/>
    </row>
    <row r="16" spans="1:20" ht="40.5" customHeight="1" outlineLevel="1" thickBot="1">
      <c r="A16" s="694" t="s">
        <v>272</v>
      </c>
      <c r="B16" s="63" t="s">
        <v>84</v>
      </c>
      <c r="C16" s="63" t="s">
        <v>92</v>
      </c>
      <c r="D16" s="537" t="s">
        <v>93</v>
      </c>
      <c r="E16" s="537" t="s">
        <v>96</v>
      </c>
      <c r="F16" s="693" t="s">
        <v>94</v>
      </c>
      <c r="G16" s="537" t="s">
        <v>95</v>
      </c>
      <c r="I16" s="169"/>
      <c r="J16" s="37"/>
      <c r="K16" s="36"/>
      <c r="L16" s="38"/>
    </row>
    <row r="17" spans="1:12" ht="18" customHeight="1" outlineLevel="1">
      <c r="A17" s="408">
        <v>42460</v>
      </c>
      <c r="B17" s="260">
        <v>34</v>
      </c>
      <c r="C17" s="261">
        <v>4</v>
      </c>
      <c r="D17" s="261">
        <v>4</v>
      </c>
      <c r="E17" s="261">
        <v>17</v>
      </c>
      <c r="F17" s="262">
        <v>0</v>
      </c>
      <c r="G17" s="262">
        <v>9</v>
      </c>
      <c r="I17" s="169"/>
    </row>
    <row r="18" spans="1:12" ht="18" customHeight="1" outlineLevel="1">
      <c r="A18" s="119">
        <v>42551</v>
      </c>
      <c r="B18" s="260">
        <v>33</v>
      </c>
      <c r="C18" s="261">
        <v>6</v>
      </c>
      <c r="D18" s="261">
        <v>4</v>
      </c>
      <c r="E18" s="261">
        <v>13</v>
      </c>
      <c r="F18" s="262">
        <v>0</v>
      </c>
      <c r="G18" s="262">
        <v>10</v>
      </c>
      <c r="I18" s="169"/>
    </row>
    <row r="19" spans="1:12" ht="18" customHeight="1" outlineLevel="1">
      <c r="A19" s="119">
        <v>42643</v>
      </c>
      <c r="B19" s="31">
        <v>33</v>
      </c>
      <c r="C19" s="409">
        <v>4</v>
      </c>
      <c r="D19" s="409">
        <v>5</v>
      </c>
      <c r="E19" s="409">
        <v>14</v>
      </c>
      <c r="F19" s="410">
        <v>0</v>
      </c>
      <c r="G19" s="410">
        <v>10</v>
      </c>
      <c r="I19" s="169"/>
    </row>
    <row r="20" spans="1:12" ht="18" customHeight="1" outlineLevel="1">
      <c r="A20" s="119">
        <v>42735</v>
      </c>
      <c r="B20" s="31">
        <v>34</v>
      </c>
      <c r="C20" s="409">
        <v>4</v>
      </c>
      <c r="D20" s="409">
        <v>2</v>
      </c>
      <c r="E20" s="409">
        <v>27</v>
      </c>
      <c r="F20" s="410">
        <v>0</v>
      </c>
      <c r="G20" s="410">
        <v>1</v>
      </c>
      <c r="I20" s="169"/>
    </row>
    <row r="21" spans="1:12" s="72" customFormat="1" ht="18" customHeight="1" outlineLevel="1" thickBot="1">
      <c r="A21" s="191">
        <v>42825</v>
      </c>
      <c r="B21" s="95">
        <f>SUM(C21:G21)</f>
        <v>36</v>
      </c>
      <c r="C21" s="317">
        <v>8</v>
      </c>
      <c r="D21" s="317">
        <v>5</v>
      </c>
      <c r="E21" s="317">
        <v>16</v>
      </c>
      <c r="F21" s="318">
        <v>0</v>
      </c>
      <c r="G21" s="319">
        <v>7</v>
      </c>
      <c r="H21" s="4"/>
      <c r="I21" s="170"/>
    </row>
    <row r="22" spans="1:12" s="189" customFormat="1" ht="19.5" customHeight="1" outlineLevel="1">
      <c r="A22" s="580" t="s">
        <v>90</v>
      </c>
      <c r="B22" s="187">
        <f t="shared" ref="B22:G22" si="0">B21-B20</f>
        <v>2</v>
      </c>
      <c r="C22" s="196">
        <f t="shared" si="0"/>
        <v>4</v>
      </c>
      <c r="D22" s="196">
        <f t="shared" si="0"/>
        <v>3</v>
      </c>
      <c r="E22" s="196">
        <f t="shared" si="0"/>
        <v>-11</v>
      </c>
      <c r="F22" s="196">
        <f t="shared" si="0"/>
        <v>0</v>
      </c>
      <c r="G22" s="198">
        <f t="shared" si="0"/>
        <v>6</v>
      </c>
      <c r="H22" s="188"/>
      <c r="I22" s="188"/>
      <c r="J22" s="188"/>
      <c r="K22" s="188"/>
      <c r="L22" s="188"/>
    </row>
    <row r="23" spans="1:12" s="189" customFormat="1" ht="19.5" customHeight="1" outlineLevel="1">
      <c r="A23" s="581"/>
      <c r="B23" s="171">
        <f>B21/B20-1</f>
        <v>5.8823529411764719E-2</v>
      </c>
      <c r="C23" s="125">
        <f>C21/C20-1</f>
        <v>1</v>
      </c>
      <c r="D23" s="125">
        <f>D21/D20-1</f>
        <v>1.5</v>
      </c>
      <c r="E23" s="125">
        <f>E21/E20-1</f>
        <v>-0.40740740740740744</v>
      </c>
      <c r="F23" s="125" t="s">
        <v>10</v>
      </c>
      <c r="G23" s="127">
        <f>G21/G20-1</f>
        <v>6</v>
      </c>
      <c r="H23" s="190"/>
      <c r="I23" s="190"/>
      <c r="J23" s="190"/>
      <c r="K23" s="190"/>
      <c r="L23" s="190"/>
    </row>
    <row r="24" spans="1:12" s="189" customFormat="1" ht="19.5" customHeight="1" outlineLevel="1">
      <c r="A24" s="576" t="s">
        <v>38</v>
      </c>
      <c r="B24" s="128">
        <f t="shared" ref="B24:G24" si="1">B21-B17</f>
        <v>2</v>
      </c>
      <c r="C24" s="172">
        <f t="shared" si="1"/>
        <v>4</v>
      </c>
      <c r="D24" s="172">
        <f t="shared" si="1"/>
        <v>1</v>
      </c>
      <c r="E24" s="129">
        <f t="shared" si="1"/>
        <v>-1</v>
      </c>
      <c r="F24" s="129">
        <f t="shared" si="1"/>
        <v>0</v>
      </c>
      <c r="G24" s="131">
        <f t="shared" si="1"/>
        <v>-2</v>
      </c>
      <c r="H24" s="188"/>
      <c r="I24" s="188"/>
      <c r="J24" s="188"/>
      <c r="K24" s="188"/>
      <c r="L24" s="188"/>
    </row>
    <row r="25" spans="1:12" s="189" customFormat="1" ht="19.5" customHeight="1" outlineLevel="1" thickBot="1">
      <c r="A25" s="577"/>
      <c r="B25" s="132">
        <f>B21/B17-1</f>
        <v>5.8823529411764719E-2</v>
      </c>
      <c r="C25" s="133">
        <f>C21/C17-1</f>
        <v>1</v>
      </c>
      <c r="D25" s="133">
        <f>D21/D17-1</f>
        <v>0.25</v>
      </c>
      <c r="E25" s="133">
        <f>E21/E17-1</f>
        <v>-5.8823529411764719E-2</v>
      </c>
      <c r="F25" s="133" t="s">
        <v>10</v>
      </c>
      <c r="G25" s="135">
        <f>G21/G17-1</f>
        <v>-0.22222222222222221</v>
      </c>
      <c r="H25" s="190"/>
      <c r="I25" s="190"/>
      <c r="J25" s="190"/>
      <c r="K25" s="190"/>
      <c r="L25" s="190"/>
    </row>
    <row r="26" spans="1:12" outlineLevel="1">
      <c r="A26" s="589" t="s">
        <v>274</v>
      </c>
      <c r="B26" s="589"/>
      <c r="C26" s="589"/>
      <c r="D26" s="589"/>
      <c r="E26" s="589"/>
      <c r="F26" s="589"/>
      <c r="G26" s="589"/>
    </row>
    <row r="27" spans="1:12" outlineLevel="1">
      <c r="A27" s="593" t="s">
        <v>273</v>
      </c>
      <c r="B27" s="593"/>
      <c r="C27" s="593"/>
      <c r="D27" s="593"/>
      <c r="E27" s="593"/>
      <c r="F27" s="593"/>
      <c r="G27" s="593"/>
    </row>
    <row r="28" spans="1:12" s="590" customFormat="1"/>
    <row r="29" spans="1:12" ht="21.75" customHeight="1" thickBot="1">
      <c r="A29" s="592" t="s">
        <v>97</v>
      </c>
      <c r="B29" s="592"/>
      <c r="C29" s="592"/>
      <c r="D29" s="592"/>
      <c r="E29" s="592"/>
    </row>
    <row r="30" spans="1:12" ht="18" customHeight="1" outlineLevel="1">
      <c r="A30" s="600" t="s">
        <v>98</v>
      </c>
      <c r="B30" s="600"/>
      <c r="C30" s="591" t="s">
        <v>99</v>
      </c>
      <c r="D30" s="591"/>
      <c r="E30" s="591"/>
    </row>
    <row r="31" spans="1:12" ht="18" customHeight="1" outlineLevel="1" thickBot="1">
      <c r="A31" s="601"/>
      <c r="B31" s="601"/>
      <c r="C31" s="411">
        <v>42460</v>
      </c>
      <c r="D31" s="412">
        <v>42735</v>
      </c>
      <c r="E31" s="413">
        <v>42825</v>
      </c>
    </row>
    <row r="32" spans="1:12" ht="18" customHeight="1" outlineLevel="1">
      <c r="A32" s="602" t="s">
        <v>100</v>
      </c>
      <c r="B32" s="603"/>
      <c r="C32" s="266">
        <v>26</v>
      </c>
      <c r="D32" s="266">
        <v>19</v>
      </c>
      <c r="E32" s="266">
        <v>19</v>
      </c>
    </row>
    <row r="33" spans="1:5" ht="18" customHeight="1" outlineLevel="1">
      <c r="A33" s="594" t="s">
        <v>101</v>
      </c>
      <c r="B33" s="595"/>
      <c r="C33" s="267">
        <v>20</v>
      </c>
      <c r="D33" s="267">
        <v>14</v>
      </c>
      <c r="E33" s="267">
        <v>14</v>
      </c>
    </row>
    <row r="34" spans="1:5" ht="18" customHeight="1" outlineLevel="1">
      <c r="A34" s="598" t="s">
        <v>102</v>
      </c>
      <c r="B34" s="599"/>
      <c r="C34" s="268">
        <v>6</v>
      </c>
      <c r="D34" s="268">
        <v>5</v>
      </c>
      <c r="E34" s="268">
        <v>5</v>
      </c>
    </row>
    <row r="35" spans="1:5" ht="18" customHeight="1" outlineLevel="1">
      <c r="A35" s="604" t="s">
        <v>103</v>
      </c>
      <c r="B35" s="605"/>
      <c r="C35" s="269">
        <v>25</v>
      </c>
      <c r="D35" s="269">
        <v>23</v>
      </c>
      <c r="E35" s="269">
        <v>23</v>
      </c>
    </row>
    <row r="36" spans="1:5" ht="18" customHeight="1" outlineLevel="1">
      <c r="A36" s="594" t="s">
        <v>101</v>
      </c>
      <c r="B36" s="595"/>
      <c r="C36" s="267">
        <v>22</v>
      </c>
      <c r="D36" s="267">
        <v>20</v>
      </c>
      <c r="E36" s="267">
        <v>20</v>
      </c>
    </row>
    <row r="37" spans="1:5" ht="18" customHeight="1" outlineLevel="1">
      <c r="A37" s="598" t="s">
        <v>102</v>
      </c>
      <c r="B37" s="599"/>
      <c r="C37" s="268">
        <v>3</v>
      </c>
      <c r="D37" s="268">
        <v>3</v>
      </c>
      <c r="E37" s="268">
        <v>3</v>
      </c>
    </row>
    <row r="38" spans="1:5" ht="18" customHeight="1" outlineLevel="1">
      <c r="A38" s="604" t="s">
        <v>104</v>
      </c>
      <c r="B38" s="605"/>
      <c r="C38" s="269">
        <v>58</v>
      </c>
      <c r="D38" s="269">
        <v>50</v>
      </c>
      <c r="E38" s="269">
        <v>50</v>
      </c>
    </row>
    <row r="39" spans="1:5" ht="18" customHeight="1" outlineLevel="1">
      <c r="A39" s="594" t="s">
        <v>101</v>
      </c>
      <c r="B39" s="595"/>
      <c r="C39" s="267">
        <v>3</v>
      </c>
      <c r="D39" s="267">
        <v>3</v>
      </c>
      <c r="E39" s="267">
        <v>3</v>
      </c>
    </row>
    <row r="40" spans="1:5" ht="18" customHeight="1" outlineLevel="1">
      <c r="A40" s="594" t="s">
        <v>105</v>
      </c>
      <c r="B40" s="595"/>
      <c r="C40" s="267">
        <v>54</v>
      </c>
      <c r="D40" s="267">
        <v>46</v>
      </c>
      <c r="E40" s="267">
        <v>46</v>
      </c>
    </row>
    <row r="41" spans="1:5" ht="18" customHeight="1" outlineLevel="1" thickBot="1">
      <c r="A41" s="598" t="s">
        <v>102</v>
      </c>
      <c r="B41" s="599"/>
      <c r="C41" s="414">
        <v>1</v>
      </c>
      <c r="D41" s="414">
        <v>1</v>
      </c>
      <c r="E41" s="414">
        <v>1</v>
      </c>
    </row>
    <row r="42" spans="1:5" ht="13.8" thickBot="1">
      <c r="A42" s="596" t="s">
        <v>84</v>
      </c>
      <c r="B42" s="597"/>
      <c r="C42" s="415">
        <v>109</v>
      </c>
      <c r="D42" s="415">
        <v>92</v>
      </c>
      <c r="E42" s="416">
        <v>92</v>
      </c>
    </row>
  </sheetData>
  <mergeCells count="29">
    <mergeCell ref="A39:B39"/>
    <mergeCell ref="A40:B40"/>
    <mergeCell ref="A42:B42"/>
    <mergeCell ref="A41:B41"/>
    <mergeCell ref="A30:B31"/>
    <mergeCell ref="A32:B32"/>
    <mergeCell ref="A33:B33"/>
    <mergeCell ref="A34:B34"/>
    <mergeCell ref="A35:B35"/>
    <mergeCell ref="A36:B36"/>
    <mergeCell ref="A37:B37"/>
    <mergeCell ref="A38:B38"/>
    <mergeCell ref="A26:G26"/>
    <mergeCell ref="A28:XFD28"/>
    <mergeCell ref="C30:E30"/>
    <mergeCell ref="A29:E29"/>
    <mergeCell ref="A9:A10"/>
    <mergeCell ref="A27:G27"/>
    <mergeCell ref="A1:XFD1"/>
    <mergeCell ref="A11:A12"/>
    <mergeCell ref="A14:XFD14"/>
    <mergeCell ref="A24:A25"/>
    <mergeCell ref="A15:G15"/>
    <mergeCell ref="A22:A23"/>
    <mergeCell ref="A2:A3"/>
    <mergeCell ref="K2:M2"/>
    <mergeCell ref="A13:M13"/>
    <mergeCell ref="B2:B3"/>
    <mergeCell ref="C2:J2"/>
  </mergeCells>
  <phoneticPr fontId="36" type="noConversion"/>
  <pageMargins left="0.75" right="0.75" top="1" bottom="1" header="0.5" footer="0.5"/>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J61"/>
  <sheetViews>
    <sheetView zoomScale="85" zoomScaleNormal="85" workbookViewId="0">
      <selection sqref="A1:XFD1"/>
    </sheetView>
  </sheetViews>
  <sheetFormatPr defaultColWidth="9.109375" defaultRowHeight="13.2" outlineLevelRow="1"/>
  <cols>
    <col min="1" max="1" width="27" style="1" customWidth="1"/>
    <col min="2" max="2" width="17.88671875" style="1" customWidth="1"/>
    <col min="3" max="3" width="12" style="1" customWidth="1"/>
    <col min="4" max="4" width="2.6640625" style="1" customWidth="1"/>
    <col min="5" max="5" width="28.44140625" style="1" customWidth="1"/>
    <col min="6" max="6" width="12.6640625" style="1" customWidth="1"/>
    <col min="7" max="7" width="2.5546875" style="1" customWidth="1"/>
    <col min="8" max="8" width="27.6640625" style="1" customWidth="1"/>
    <col min="9" max="9" width="20.109375" style="1" customWidth="1"/>
    <col min="10" max="14" width="10.109375" style="1" customWidth="1"/>
    <col min="15" max="16384" width="9.109375" style="1"/>
  </cols>
  <sheetData>
    <row r="1" spans="1:1" s="606" customFormat="1" ht="21.75" customHeight="1">
      <c r="A1" s="606" t="s">
        <v>110</v>
      </c>
    </row>
    <row r="2" spans="1:1" ht="15" customHeight="1"/>
    <row r="3" spans="1:1" ht="15" customHeight="1"/>
    <row r="4" spans="1:1" ht="15" customHeight="1"/>
    <row r="5" spans="1:1" ht="15" customHeight="1"/>
    <row r="6" spans="1:1" ht="15" customHeight="1"/>
    <row r="7" spans="1:1" ht="15" customHeight="1"/>
    <row r="8" spans="1:1" ht="15" customHeight="1"/>
    <row r="9" spans="1:1" ht="15" customHeight="1"/>
    <row r="10" spans="1:1" ht="15" customHeight="1"/>
    <row r="11" spans="1:1" ht="15" customHeight="1"/>
    <row r="12" spans="1:1" ht="15" customHeight="1"/>
    <row r="13" spans="1:1" ht="15" customHeight="1"/>
    <row r="14" spans="1:1" ht="15" customHeight="1"/>
    <row r="15" spans="1:1" ht="15" customHeight="1"/>
    <row r="16" spans="1:1" ht="15" customHeight="1"/>
    <row r="17" spans="1:10" ht="15" customHeight="1"/>
    <row r="18" spans="1:10" ht="15" customHeight="1"/>
    <row r="19" spans="1:10" s="144" customFormat="1" ht="13.8" thickBot="1">
      <c r="A19" s="607">
        <v>42825</v>
      </c>
      <c r="B19" s="607"/>
      <c r="C19" s="607"/>
      <c r="D19" s="607"/>
      <c r="E19" s="607"/>
      <c r="F19" s="607"/>
      <c r="G19" s="607"/>
      <c r="H19" s="607"/>
      <c r="I19" s="607"/>
    </row>
    <row r="20" spans="1:10" s="144" customFormat="1" ht="40.200000000000003" thickBot="1">
      <c r="A20" s="145" t="s">
        <v>111</v>
      </c>
      <c r="B20" s="432" t="s">
        <v>75</v>
      </c>
      <c r="C20" s="147" t="s">
        <v>112</v>
      </c>
      <c r="D20" s="148"/>
      <c r="E20" s="145" t="s">
        <v>111</v>
      </c>
      <c r="F20" s="147" t="s">
        <v>113</v>
      </c>
      <c r="G20" s="148"/>
      <c r="H20" s="145" t="s">
        <v>111</v>
      </c>
      <c r="I20" s="147" t="s">
        <v>114</v>
      </c>
      <c r="J20" s="156"/>
    </row>
    <row r="21" spans="1:10" s="152" customFormat="1" ht="15" customHeight="1">
      <c r="A21" s="273" t="s">
        <v>115</v>
      </c>
      <c r="B21" s="149">
        <v>212</v>
      </c>
      <c r="C21" s="150">
        <v>0.71864406779661016</v>
      </c>
      <c r="D21" s="151"/>
      <c r="E21" s="273" t="s">
        <v>115</v>
      </c>
      <c r="F21" s="150">
        <v>0.72591362126245851</v>
      </c>
      <c r="G21" s="151"/>
      <c r="H21" s="273" t="s">
        <v>115</v>
      </c>
      <c r="I21" s="150">
        <v>0.81533851147178416</v>
      </c>
      <c r="J21" s="156"/>
    </row>
    <row r="22" spans="1:10" s="156" customFormat="1" ht="15" customHeight="1">
      <c r="A22" s="153" t="s">
        <v>116</v>
      </c>
      <c r="B22" s="154">
        <v>20</v>
      </c>
      <c r="C22" s="155">
        <v>6.7796610169491525E-2</v>
      </c>
      <c r="D22" s="151"/>
      <c r="E22" s="153" t="s">
        <v>116</v>
      </c>
      <c r="F22" s="155">
        <v>7.4750830564784057E-2</v>
      </c>
      <c r="G22" s="151"/>
      <c r="H22" s="153" t="s">
        <v>116</v>
      </c>
      <c r="I22" s="155">
        <v>7.1705770248454842E-2</v>
      </c>
    </row>
    <row r="23" spans="1:10" s="163" customFormat="1" ht="15" customHeight="1">
      <c r="A23" s="153" t="s">
        <v>117</v>
      </c>
      <c r="B23" s="157">
        <v>19</v>
      </c>
      <c r="C23" s="158">
        <v>6.4406779661016947E-2</v>
      </c>
      <c r="D23" s="151"/>
      <c r="E23" s="153" t="s">
        <v>117</v>
      </c>
      <c r="F23" s="158">
        <v>5.9800664451827246E-2</v>
      </c>
      <c r="G23" s="151"/>
      <c r="H23" s="153" t="s">
        <v>117</v>
      </c>
      <c r="I23" s="158">
        <v>4.2910218519827799E-2</v>
      </c>
      <c r="J23" s="156"/>
    </row>
    <row r="24" spans="1:10" s="329" customFormat="1" ht="15" customHeight="1">
      <c r="A24" s="321" t="s">
        <v>118</v>
      </c>
      <c r="B24" s="154">
        <v>9</v>
      </c>
      <c r="C24" s="155">
        <v>3.0508474576271188E-2</v>
      </c>
      <c r="D24" s="151"/>
      <c r="E24" s="153" t="s">
        <v>119</v>
      </c>
      <c r="F24" s="155">
        <v>4.2358803986710963E-2</v>
      </c>
      <c r="G24" s="151"/>
      <c r="H24" s="320" t="s">
        <v>124</v>
      </c>
      <c r="I24" s="155">
        <v>3.0390687226664798E-2</v>
      </c>
      <c r="J24" s="156"/>
    </row>
    <row r="25" spans="1:10" s="329" customFormat="1" ht="15" customHeight="1">
      <c r="A25" s="153" t="s">
        <v>119</v>
      </c>
      <c r="B25" s="157">
        <v>8</v>
      </c>
      <c r="C25" s="158">
        <v>2.7118644067796609E-2</v>
      </c>
      <c r="D25" s="151"/>
      <c r="E25" s="320" t="s">
        <v>124</v>
      </c>
      <c r="F25" s="155">
        <v>2.4916943521594685E-2</v>
      </c>
      <c r="G25" s="151"/>
      <c r="H25" s="153" t="s">
        <v>119</v>
      </c>
      <c r="I25" s="155">
        <v>1.8975563126312985E-2</v>
      </c>
      <c r="J25" s="156"/>
    </row>
    <row r="26" spans="1:10" s="163" customFormat="1" ht="15" customHeight="1" thickBot="1">
      <c r="A26" s="159" t="s">
        <v>120</v>
      </c>
      <c r="B26" s="160">
        <v>27</v>
      </c>
      <c r="C26" s="161">
        <v>9.152542372881356E-2</v>
      </c>
      <c r="D26" s="151"/>
      <c r="E26" s="159" t="s">
        <v>121</v>
      </c>
      <c r="F26" s="161">
        <v>7.2259136212624586E-2</v>
      </c>
      <c r="G26" s="151"/>
      <c r="H26" s="159" t="s">
        <v>121</v>
      </c>
      <c r="I26" s="161">
        <v>2.0679249406955424E-2</v>
      </c>
      <c r="J26" s="156"/>
    </row>
    <row r="27" spans="1:10" s="327" customFormat="1" ht="15" customHeight="1" outlineLevel="1">
      <c r="A27" s="323" t="s">
        <v>122</v>
      </c>
      <c r="B27" s="259">
        <v>4</v>
      </c>
      <c r="C27" s="162">
        <v>1.3559322033898305E-2</v>
      </c>
      <c r="D27" s="151"/>
      <c r="E27" s="323" t="s">
        <v>122</v>
      </c>
      <c r="F27" s="155">
        <v>2.4916943521594685E-2</v>
      </c>
      <c r="G27" s="151"/>
      <c r="H27" s="324" t="s">
        <v>125</v>
      </c>
      <c r="I27" s="155">
        <v>6.0237749473510118E-3</v>
      </c>
      <c r="J27" s="156"/>
    </row>
    <row r="28" spans="1:10" s="328" customFormat="1" ht="15" customHeight="1" outlineLevel="1">
      <c r="A28" s="322" t="s">
        <v>123</v>
      </c>
      <c r="B28" s="154">
        <v>4</v>
      </c>
      <c r="C28" s="155">
        <v>1.3559322033898305E-2</v>
      </c>
      <c r="D28" s="151"/>
      <c r="E28" s="322" t="s">
        <v>123</v>
      </c>
      <c r="F28" s="155">
        <v>1.5780730897009966E-2</v>
      </c>
      <c r="G28" s="151"/>
      <c r="H28" s="321" t="s">
        <v>118</v>
      </c>
      <c r="I28" s="155">
        <v>4.1432864706488397E-3</v>
      </c>
      <c r="J28" s="156"/>
    </row>
    <row r="29" spans="1:10" s="328" customFormat="1" ht="15" customHeight="1" outlineLevel="1">
      <c r="A29" s="320" t="s">
        <v>124</v>
      </c>
      <c r="B29" s="259">
        <v>4</v>
      </c>
      <c r="C29" s="162">
        <v>1.3559322033898305E-2</v>
      </c>
      <c r="D29" s="151"/>
      <c r="E29" s="321" t="s">
        <v>118</v>
      </c>
      <c r="F29" s="162">
        <v>1.079734219269103E-2</v>
      </c>
      <c r="G29" s="151"/>
      <c r="H29" s="323" t="s">
        <v>122</v>
      </c>
      <c r="I29" s="162">
        <v>3.1816745166554136E-3</v>
      </c>
    </row>
    <row r="30" spans="1:10" s="328" customFormat="1" ht="15" customHeight="1" outlineLevel="1">
      <c r="A30" s="324" t="s">
        <v>125</v>
      </c>
      <c r="B30" s="154">
        <v>4</v>
      </c>
      <c r="C30" s="155">
        <v>1.3559322033898305E-2</v>
      </c>
      <c r="D30" s="151"/>
      <c r="E30" s="324" t="s">
        <v>125</v>
      </c>
      <c r="F30" s="162">
        <v>8.3056478405315621E-3</v>
      </c>
      <c r="G30" s="151"/>
      <c r="H30" s="322" t="s">
        <v>123</v>
      </c>
      <c r="I30" s="162">
        <v>1.7791094710435198E-3</v>
      </c>
      <c r="J30" s="151"/>
    </row>
    <row r="31" spans="1:10" s="143" customFormat="1" ht="15.6" customHeight="1" outlineLevel="1">
      <c r="A31" s="219"/>
      <c r="B31" s="259"/>
      <c r="C31" s="325">
        <f>SUM(C27:C30)</f>
        <v>5.4237288135593219E-2</v>
      </c>
      <c r="D31" s="326"/>
      <c r="E31" s="326"/>
      <c r="F31" s="325">
        <f>SUM(F27:F30)</f>
        <v>5.9800664451827246E-2</v>
      </c>
      <c r="G31" s="326"/>
      <c r="H31" s="326"/>
      <c r="I31" s="325">
        <f>SUM(I27:I30)</f>
        <v>1.5127845405698784E-2</v>
      </c>
    </row>
    <row r="32" spans="1:10" s="696" customFormat="1" ht="13.2" customHeight="1">
      <c r="A32" s="696" t="s">
        <v>276</v>
      </c>
    </row>
    <row r="33" spans="1:9" s="608" customFormat="1" ht="6" customHeight="1"/>
    <row r="34" spans="1:9" s="144" customFormat="1">
      <c r="A34" s="607">
        <v>42735</v>
      </c>
      <c r="B34" s="607"/>
      <c r="C34" s="607"/>
      <c r="D34" s="607"/>
      <c r="E34" s="607"/>
      <c r="F34" s="607"/>
      <c r="G34" s="607"/>
      <c r="H34" s="607"/>
      <c r="I34" s="607"/>
    </row>
    <row r="35" spans="1:9" s="144" customFormat="1" ht="40.200000000000003" hidden="1" outlineLevel="1" thickBot="1">
      <c r="A35" s="145" t="s">
        <v>111</v>
      </c>
      <c r="B35" s="432" t="s">
        <v>75</v>
      </c>
      <c r="C35" s="147" t="s">
        <v>112</v>
      </c>
      <c r="D35" s="148"/>
      <c r="E35" s="145" t="s">
        <v>111</v>
      </c>
      <c r="F35" s="147" t="s">
        <v>113</v>
      </c>
      <c r="G35" s="148"/>
      <c r="H35" s="145" t="s">
        <v>111</v>
      </c>
      <c r="I35" s="147" t="s">
        <v>114</v>
      </c>
    </row>
    <row r="36" spans="1:9" s="152" customFormat="1" ht="15.6" hidden="1" customHeight="1" outlineLevel="1">
      <c r="A36" s="273" t="s">
        <v>115</v>
      </c>
      <c r="B36" s="149">
        <v>211</v>
      </c>
      <c r="C36" s="150">
        <v>0.71525423728813564</v>
      </c>
      <c r="D36" s="151"/>
      <c r="E36" s="273" t="s">
        <v>115</v>
      </c>
      <c r="F36" s="150">
        <v>0.72842639593908631</v>
      </c>
      <c r="G36" s="151"/>
      <c r="H36" s="273" t="s">
        <v>115</v>
      </c>
      <c r="I36" s="150">
        <v>0.80828924847553163</v>
      </c>
    </row>
    <row r="37" spans="1:9" s="152" customFormat="1" ht="15.6" hidden="1" customHeight="1" outlineLevel="1">
      <c r="A37" s="153" t="s">
        <v>116</v>
      </c>
      <c r="B37" s="154">
        <v>21</v>
      </c>
      <c r="C37" s="155">
        <v>7.1186440677966104E-2</v>
      </c>
      <c r="D37" s="151"/>
      <c r="E37" s="153" t="s">
        <v>116</v>
      </c>
      <c r="F37" s="155">
        <v>7.6988155668358718E-2</v>
      </c>
      <c r="G37" s="151"/>
      <c r="H37" s="153" t="s">
        <v>116</v>
      </c>
      <c r="I37" s="155">
        <v>7.9333905491185172E-2</v>
      </c>
    </row>
    <row r="38" spans="1:9" s="152" customFormat="1" ht="15.6" hidden="1" customHeight="1" outlineLevel="1">
      <c r="A38" s="153" t="s">
        <v>117</v>
      </c>
      <c r="B38" s="157">
        <v>18</v>
      </c>
      <c r="C38" s="158">
        <v>6.1016949152542375E-2</v>
      </c>
      <c r="D38" s="151"/>
      <c r="E38" s="153" t="s">
        <v>117</v>
      </c>
      <c r="F38" s="158">
        <v>5.8375634517766499E-2</v>
      </c>
      <c r="G38" s="151"/>
      <c r="H38" s="153" t="s">
        <v>117</v>
      </c>
      <c r="I38" s="158">
        <v>3.9606770258639304E-2</v>
      </c>
    </row>
    <row r="39" spans="1:9" s="152" customFormat="1" ht="15.6" hidden="1" customHeight="1" outlineLevel="1">
      <c r="A39" s="321" t="s">
        <v>118</v>
      </c>
      <c r="B39" s="154">
        <v>9</v>
      </c>
      <c r="C39" s="155">
        <v>3.0508474576271188E-2</v>
      </c>
      <c r="D39" s="151"/>
      <c r="E39" s="153" t="s">
        <v>119</v>
      </c>
      <c r="F39" s="155">
        <v>3.553299492385787E-2</v>
      </c>
      <c r="G39" s="151"/>
      <c r="H39" s="320" t="s">
        <v>124</v>
      </c>
      <c r="I39" s="155">
        <v>3.1918901906438368E-2</v>
      </c>
    </row>
    <row r="40" spans="1:9" s="143" customFormat="1" ht="15.6" hidden="1" customHeight="1" outlineLevel="1">
      <c r="A40" s="153" t="s">
        <v>119</v>
      </c>
      <c r="B40" s="157">
        <v>8</v>
      </c>
      <c r="C40" s="158">
        <v>2.7118644067796609E-2</v>
      </c>
      <c r="D40" s="151"/>
      <c r="E40" s="320" t="s">
        <v>124</v>
      </c>
      <c r="F40" s="155">
        <v>2.5380710659898477E-2</v>
      </c>
      <c r="G40" s="151"/>
      <c r="H40" s="153" t="s">
        <v>119</v>
      </c>
      <c r="I40" s="155">
        <v>1.9633537329005663E-2</v>
      </c>
    </row>
    <row r="41" spans="1:9" s="163" customFormat="1" ht="15.6" hidden="1" customHeight="1" outlineLevel="1" thickBot="1">
      <c r="A41" s="159" t="s">
        <v>120</v>
      </c>
      <c r="B41" s="160">
        <v>28</v>
      </c>
      <c r="C41" s="161">
        <v>9.4915254237288138E-2</v>
      </c>
      <c r="D41" s="151"/>
      <c r="E41" s="159" t="s">
        <v>121</v>
      </c>
      <c r="F41" s="161">
        <v>7.5296108291032171E-2</v>
      </c>
      <c r="G41" s="151"/>
      <c r="H41" s="159" t="s">
        <v>121</v>
      </c>
      <c r="I41" s="161">
        <v>2.1217636539199947E-2</v>
      </c>
    </row>
    <row r="42" spans="1:9" s="143" customFormat="1" ht="15.6" hidden="1" customHeight="1" outlineLevel="1">
      <c r="A42" s="323" t="s">
        <v>122</v>
      </c>
      <c r="B42" s="259">
        <v>4</v>
      </c>
      <c r="C42" s="162">
        <v>1.3559322033898305E-2</v>
      </c>
      <c r="D42" s="151"/>
      <c r="E42" s="323" t="s">
        <v>122</v>
      </c>
      <c r="F42" s="155">
        <v>2.5380710659898477E-2</v>
      </c>
      <c r="G42" s="151"/>
      <c r="H42" s="324" t="s">
        <v>125</v>
      </c>
      <c r="I42" s="155">
        <v>6.6179524530893151E-3</v>
      </c>
    </row>
    <row r="43" spans="1:9" s="143" customFormat="1" ht="15.6" hidden="1" customHeight="1" outlineLevel="1">
      <c r="A43" s="322" t="s">
        <v>123</v>
      </c>
      <c r="B43" s="154">
        <v>4</v>
      </c>
      <c r="C43" s="155">
        <v>1.3559322033898305E-2</v>
      </c>
      <c r="D43" s="151"/>
      <c r="E43" s="322" t="s">
        <v>123</v>
      </c>
      <c r="F43" s="155">
        <v>1.6920473773265651E-2</v>
      </c>
      <c r="G43" s="151"/>
      <c r="H43" s="321" t="s">
        <v>118</v>
      </c>
      <c r="I43" s="155">
        <v>4.1082288793298635E-3</v>
      </c>
    </row>
    <row r="44" spans="1:9" s="143" customFormat="1" ht="15.6" hidden="1" customHeight="1" outlineLevel="1">
      <c r="A44" s="320" t="s">
        <v>124</v>
      </c>
      <c r="B44" s="259">
        <v>4</v>
      </c>
      <c r="C44" s="162">
        <v>1.3559322033898305E-2</v>
      </c>
      <c r="D44" s="151"/>
      <c r="E44" s="321" t="s">
        <v>118</v>
      </c>
      <c r="F44" s="162">
        <v>1.0998307952622674E-2</v>
      </c>
      <c r="G44" s="151"/>
      <c r="H44" s="323" t="s">
        <v>122</v>
      </c>
      <c r="I44" s="162">
        <v>3.1454607723726681E-3</v>
      </c>
    </row>
    <row r="45" spans="1:9" s="143" customFormat="1" ht="15.6" hidden="1" customHeight="1" outlineLevel="1">
      <c r="A45" s="324" t="s">
        <v>125</v>
      </c>
      <c r="B45" s="154">
        <v>4</v>
      </c>
      <c r="C45" s="155">
        <v>1.3559322033898305E-2</v>
      </c>
      <c r="D45" s="151"/>
      <c r="E45" s="324" t="s">
        <v>125</v>
      </c>
      <c r="F45" s="162">
        <v>8.4602368866328256E-3</v>
      </c>
      <c r="G45" s="151"/>
      <c r="H45" s="322" t="s">
        <v>123</v>
      </c>
      <c r="I45" s="162">
        <v>2.0778868217141032E-3</v>
      </c>
    </row>
    <row r="46" spans="1:9" s="143" customFormat="1" ht="15.6" hidden="1" customHeight="1" outlineLevel="1">
      <c r="A46" s="219"/>
      <c r="B46" s="259"/>
      <c r="C46" s="325">
        <f>SUM(C42:C45)</f>
        <v>5.4237288135593219E-2</v>
      </c>
      <c r="D46" s="326"/>
      <c r="E46" s="326"/>
      <c r="F46" s="325">
        <f>SUM(F42:F45)</f>
        <v>6.1759729272419628E-2</v>
      </c>
      <c r="G46" s="326"/>
      <c r="H46" s="326"/>
      <c r="I46" s="325">
        <f>SUM(I42:I45)</f>
        <v>1.5949528926505949E-2</v>
      </c>
    </row>
    <row r="47" spans="1:9" s="696" customFormat="1" ht="13.2" customHeight="1" collapsed="1">
      <c r="A47" s="696" t="s">
        <v>276</v>
      </c>
    </row>
    <row r="48" spans="1:9" s="143" customFormat="1"/>
    <row r="49" spans="1:9" s="143" customFormat="1">
      <c r="A49" s="607">
        <v>42460</v>
      </c>
      <c r="B49" s="607"/>
      <c r="C49" s="607"/>
      <c r="D49" s="607"/>
      <c r="E49" s="607"/>
      <c r="F49" s="607"/>
      <c r="G49" s="607"/>
      <c r="H49" s="607"/>
      <c r="I49" s="607"/>
    </row>
    <row r="50" spans="1:9" s="143" customFormat="1" ht="27" hidden="1" outlineLevel="1" thickBot="1">
      <c r="A50" s="145" t="s">
        <v>4</v>
      </c>
      <c r="B50" s="146" t="s">
        <v>3</v>
      </c>
      <c r="C50" s="147" t="s">
        <v>8</v>
      </c>
      <c r="D50" s="148"/>
      <c r="E50" s="145" t="s">
        <v>4</v>
      </c>
      <c r="F50" s="147" t="s">
        <v>7</v>
      </c>
      <c r="G50" s="148"/>
      <c r="H50" s="145" t="s">
        <v>4</v>
      </c>
      <c r="I50" s="147" t="s">
        <v>9</v>
      </c>
    </row>
    <row r="51" spans="1:9" s="143" customFormat="1" ht="15.6" hidden="1" customHeight="1" outlineLevel="1">
      <c r="A51" s="273" t="s">
        <v>115</v>
      </c>
      <c r="B51" s="274">
        <v>221</v>
      </c>
      <c r="C51" s="275">
        <v>0.71521035598705507</v>
      </c>
      <c r="D51" s="162"/>
      <c r="E51" s="273" t="s">
        <v>115</v>
      </c>
      <c r="F51" s="275">
        <v>0.72580645161290325</v>
      </c>
      <c r="G51" s="162"/>
      <c r="H51" s="273" t="s">
        <v>115</v>
      </c>
      <c r="I51" s="275">
        <v>0.81207747456989898</v>
      </c>
    </row>
    <row r="52" spans="1:9" s="143" customFormat="1" ht="15.6" hidden="1" customHeight="1" outlineLevel="1">
      <c r="A52" s="153" t="s">
        <v>116</v>
      </c>
      <c r="B52" s="154">
        <v>21</v>
      </c>
      <c r="C52" s="155">
        <v>6.7961165048543687E-2</v>
      </c>
      <c r="D52" s="162"/>
      <c r="E52" s="153" t="s">
        <v>116</v>
      </c>
      <c r="F52" s="155">
        <v>7.979626485568761E-2</v>
      </c>
      <c r="G52" s="162"/>
      <c r="H52" s="153" t="s">
        <v>116</v>
      </c>
      <c r="I52" s="155">
        <v>7.6056831746908193E-2</v>
      </c>
    </row>
    <row r="53" spans="1:9" s="143" customFormat="1" ht="15.6" hidden="1" customHeight="1" outlineLevel="1">
      <c r="A53" s="153" t="s">
        <v>117</v>
      </c>
      <c r="B53" s="154">
        <v>18</v>
      </c>
      <c r="C53" s="155">
        <v>5.8252427184466021E-2</v>
      </c>
      <c r="D53" s="162"/>
      <c r="E53" s="153" t="s">
        <v>117</v>
      </c>
      <c r="F53" s="155">
        <v>5.9422750424448216E-2</v>
      </c>
      <c r="G53" s="162"/>
      <c r="H53" s="153" t="s">
        <v>117</v>
      </c>
      <c r="I53" s="155">
        <v>4.3433613727638071E-2</v>
      </c>
    </row>
    <row r="54" spans="1:9" ht="15.6" hidden="1" customHeight="1" outlineLevel="1">
      <c r="A54" s="321" t="s">
        <v>118</v>
      </c>
      <c r="B54" s="154">
        <v>9</v>
      </c>
      <c r="C54" s="155">
        <v>2.9126213592233011E-2</v>
      </c>
      <c r="D54" s="162"/>
      <c r="E54" s="153" t="s">
        <v>119</v>
      </c>
      <c r="F54" s="155">
        <v>2.801358234295416E-2</v>
      </c>
      <c r="G54" s="162"/>
      <c r="H54" s="320" t="s">
        <v>124</v>
      </c>
      <c r="I54" s="155">
        <v>2.9258538992626353E-2</v>
      </c>
    </row>
    <row r="55" spans="1:9" ht="15.6" hidden="1" customHeight="1" outlineLevel="1">
      <c r="A55" s="153" t="s">
        <v>119</v>
      </c>
      <c r="B55" s="154">
        <v>9</v>
      </c>
      <c r="C55" s="155">
        <v>2.9126213592233011E-2</v>
      </c>
      <c r="D55" s="162"/>
      <c r="E55" s="320" t="s">
        <v>124</v>
      </c>
      <c r="F55" s="155">
        <v>2.5466893039049237E-2</v>
      </c>
      <c r="G55" s="162"/>
      <c r="H55" s="153" t="s">
        <v>119</v>
      </c>
      <c r="I55" s="155">
        <v>1.6398372247464828E-2</v>
      </c>
    </row>
    <row r="56" spans="1:9" ht="15.6" hidden="1" customHeight="1" outlineLevel="1" thickBot="1">
      <c r="A56" s="159" t="s">
        <v>120</v>
      </c>
      <c r="B56" s="160">
        <v>31</v>
      </c>
      <c r="C56" s="161">
        <v>0.10032362459546926</v>
      </c>
      <c r="D56" s="162"/>
      <c r="E56" s="159" t="s">
        <v>121</v>
      </c>
      <c r="F56" s="161">
        <v>8.1494057724957547E-2</v>
      </c>
      <c r="G56" s="162"/>
      <c r="H56" s="159" t="s">
        <v>121</v>
      </c>
      <c r="I56" s="161">
        <v>2.2775168715463479E-2</v>
      </c>
    </row>
    <row r="57" spans="1:9" ht="15.6" hidden="1" customHeight="1" outlineLevel="1">
      <c r="A57" s="324" t="s">
        <v>125</v>
      </c>
      <c r="B57" s="154">
        <v>5</v>
      </c>
      <c r="C57" s="155">
        <v>1.6181229773462782E-2</v>
      </c>
      <c r="D57" s="162"/>
      <c r="E57" s="323" t="s">
        <v>122</v>
      </c>
      <c r="F57" s="155">
        <v>2.3769100169779286E-2</v>
      </c>
      <c r="G57" s="162"/>
      <c r="H57" s="324" t="s">
        <v>125</v>
      </c>
      <c r="I57" s="155">
        <v>1.0611582808756475E-2</v>
      </c>
    </row>
    <row r="58" spans="1:9" ht="15.6" hidden="1" customHeight="1" outlineLevel="1">
      <c r="A58" s="322" t="s">
        <v>123</v>
      </c>
      <c r="B58" s="154">
        <v>5</v>
      </c>
      <c r="C58" s="155">
        <v>1.6181229773462782E-2</v>
      </c>
      <c r="D58" s="162"/>
      <c r="E58" s="322" t="s">
        <v>123</v>
      </c>
      <c r="F58" s="155">
        <v>2.037351443123939E-2</v>
      </c>
      <c r="G58" s="162"/>
      <c r="H58" s="321" t="s">
        <v>118</v>
      </c>
      <c r="I58" s="155">
        <v>4.16261654104161E-3</v>
      </c>
    </row>
    <row r="59" spans="1:9" ht="15.6" hidden="1" customHeight="1" outlineLevel="1">
      <c r="A59" s="320" t="s">
        <v>124</v>
      </c>
      <c r="B59" s="259">
        <v>4</v>
      </c>
      <c r="C59" s="162">
        <v>1.2944983818770227E-2</v>
      </c>
      <c r="D59" s="162"/>
      <c r="E59" s="324" t="s">
        <v>125</v>
      </c>
      <c r="F59" s="162">
        <v>1.2733446519524618E-2</v>
      </c>
      <c r="G59" s="162"/>
      <c r="H59" s="323" t="s">
        <v>122</v>
      </c>
      <c r="I59" s="162">
        <v>3.1026977570987081E-3</v>
      </c>
    </row>
    <row r="60" spans="1:9" s="2" customFormat="1" ht="15.6" hidden="1" customHeight="1" outlineLevel="1">
      <c r="A60" s="219"/>
      <c r="B60" s="259"/>
      <c r="C60" s="325">
        <f>SUM(C57:C59)</f>
        <v>4.5307443365695789E-2</v>
      </c>
      <c r="D60" s="326"/>
      <c r="E60" s="326"/>
      <c r="F60" s="325">
        <f>SUM(F57:F59)</f>
        <v>5.6876061120543296E-2</v>
      </c>
      <c r="G60" s="326"/>
      <c r="H60" s="326"/>
      <c r="I60" s="325">
        <f>SUM(I57:I59)</f>
        <v>1.7876897106896793E-2</v>
      </c>
    </row>
    <row r="61" spans="1:9" s="696" customFormat="1" ht="13.2" customHeight="1" collapsed="1">
      <c r="A61" s="696" t="s">
        <v>276</v>
      </c>
    </row>
  </sheetData>
  <mergeCells count="8">
    <mergeCell ref="A61:XFD61"/>
    <mergeCell ref="A1:XFD1"/>
    <mergeCell ref="A49:I49"/>
    <mergeCell ref="A19:I19"/>
    <mergeCell ref="A34:I34"/>
    <mergeCell ref="A33:XFD33"/>
    <mergeCell ref="A32:XFD32"/>
    <mergeCell ref="A47:XFD47"/>
  </mergeCells>
  <phoneticPr fontId="0" type="noConversion"/>
  <pageMargins left="0.75" right="0.75" top="1" bottom="1" header="0.5" footer="0.5"/>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07"/>
  <sheetViews>
    <sheetView zoomScale="70" zoomScaleNormal="70" workbookViewId="0">
      <selection sqref="A1:XFD1"/>
    </sheetView>
  </sheetViews>
  <sheetFormatPr defaultColWidth="9.109375" defaultRowHeight="13.2" outlineLevelRow="2"/>
  <cols>
    <col min="1" max="1" width="30.6640625" style="13" customWidth="1"/>
    <col min="2" max="6" width="15.33203125" style="13" customWidth="1"/>
    <col min="7" max="7" width="17.44140625" style="13" customWidth="1"/>
    <col min="8" max="8" width="16.6640625" style="13" customWidth="1"/>
    <col min="9" max="9" width="13.5546875" style="13" customWidth="1"/>
    <col min="10" max="10" width="15" style="13" customWidth="1"/>
    <col min="11" max="11" width="21.33203125" style="13" customWidth="1"/>
    <col min="12" max="12" width="24" style="13" customWidth="1"/>
    <col min="13" max="13" width="13.44140625" style="13" customWidth="1"/>
    <col min="14" max="14" width="12.6640625" style="13" bestFit="1" customWidth="1"/>
    <col min="15" max="16" width="9.109375" style="13"/>
    <col min="17" max="17" width="12.109375" style="13" bestFit="1" customWidth="1"/>
    <col min="18" max="18" width="11.5546875" style="13" bestFit="1" customWidth="1"/>
    <col min="19" max="19" width="11.6640625" style="13" bestFit="1" customWidth="1"/>
    <col min="20" max="21" width="11.5546875" style="13" bestFit="1" customWidth="1"/>
    <col min="22" max="16384" width="9.109375" style="13"/>
  </cols>
  <sheetData>
    <row r="1" spans="1:36" s="617" customFormat="1" ht="32.4" customHeight="1">
      <c r="A1" s="617" t="s">
        <v>126</v>
      </c>
    </row>
    <row r="2" spans="1:36" ht="16.2" outlineLevel="1" thickBot="1">
      <c r="B2" s="618" t="s">
        <v>127</v>
      </c>
      <c r="C2" s="618"/>
      <c r="D2" s="618"/>
      <c r="E2" s="618"/>
      <c r="F2" s="618"/>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ht="35.25" customHeight="1" outlineLevel="1" thickBot="1">
      <c r="A3" s="17" t="s">
        <v>128</v>
      </c>
      <c r="B3" s="344" t="s">
        <v>30</v>
      </c>
      <c r="C3" s="344" t="s">
        <v>31</v>
      </c>
      <c r="D3" s="344" t="s">
        <v>35</v>
      </c>
      <c r="E3" s="177" t="s">
        <v>129</v>
      </c>
      <c r="F3" s="177" t="s">
        <v>61</v>
      </c>
      <c r="G3" s="12"/>
      <c r="H3" s="12"/>
      <c r="I3" s="12"/>
      <c r="J3" s="12"/>
      <c r="K3" s="12"/>
      <c r="L3" s="12"/>
      <c r="M3" s="12"/>
      <c r="N3" s="12"/>
      <c r="O3" s="12"/>
      <c r="P3" s="12"/>
      <c r="Q3" s="12"/>
      <c r="R3" s="12"/>
      <c r="S3" s="12"/>
      <c r="T3" s="12"/>
      <c r="U3" s="12"/>
      <c r="V3" s="12"/>
      <c r="W3" s="12"/>
      <c r="X3" s="12"/>
      <c r="Y3" s="12"/>
      <c r="Z3" s="12"/>
      <c r="AA3" s="12"/>
      <c r="AB3" s="12"/>
      <c r="AC3" s="12"/>
      <c r="AD3" s="12"/>
    </row>
    <row r="4" spans="1:36" ht="18.75" customHeight="1" outlineLevel="1">
      <c r="A4" s="538" t="s">
        <v>106</v>
      </c>
      <c r="B4" s="455">
        <v>53.677732082300018</v>
      </c>
      <c r="C4" s="455">
        <v>58.121225079900015</v>
      </c>
      <c r="D4" s="455">
        <v>61.72963550490001</v>
      </c>
      <c r="E4" s="459">
        <v>6.2084211405376788E-2</v>
      </c>
      <c r="F4" s="459">
        <v>0.15000453838576155</v>
      </c>
      <c r="G4" s="12"/>
      <c r="H4" s="12"/>
      <c r="I4" s="12"/>
      <c r="J4" s="12"/>
      <c r="K4" s="12"/>
      <c r="L4" s="12"/>
      <c r="M4" s="12"/>
      <c r="N4" s="12"/>
      <c r="O4" s="12"/>
      <c r="P4" s="12"/>
      <c r="Q4" s="12"/>
      <c r="R4" s="12"/>
      <c r="S4" s="12"/>
      <c r="T4" s="12"/>
      <c r="U4" s="12"/>
      <c r="V4" s="12"/>
      <c r="W4" s="12"/>
      <c r="X4" s="12"/>
      <c r="Y4" s="12"/>
      <c r="Z4" s="12"/>
      <c r="AA4" s="12"/>
      <c r="AB4" s="12"/>
      <c r="AC4" s="12"/>
      <c r="AD4" s="12"/>
    </row>
    <row r="5" spans="1:36" ht="18.75" customHeight="1" outlineLevel="1">
      <c r="A5" s="539" t="s">
        <v>107</v>
      </c>
      <c r="B5" s="456">
        <v>69.839669961300004</v>
      </c>
      <c r="C5" s="456">
        <v>68.064632780799997</v>
      </c>
      <c r="D5" s="456">
        <v>69.757863281500008</v>
      </c>
      <c r="E5" s="459">
        <v>2.4876803583925966E-2</v>
      </c>
      <c r="F5" s="459">
        <v>-1.1713497478629264E-3</v>
      </c>
      <c r="G5" s="12"/>
      <c r="H5" s="12"/>
      <c r="I5" s="12"/>
      <c r="J5" s="12"/>
      <c r="K5" s="12"/>
      <c r="L5" s="12"/>
      <c r="M5" s="12"/>
      <c r="N5" s="12"/>
      <c r="O5" s="12"/>
      <c r="P5" s="12"/>
      <c r="Q5" s="12"/>
      <c r="R5" s="12"/>
      <c r="S5" s="12"/>
      <c r="T5" s="12"/>
      <c r="U5" s="12"/>
      <c r="V5" s="12"/>
      <c r="W5" s="12"/>
      <c r="X5" s="12"/>
      <c r="Y5" s="12"/>
      <c r="Z5" s="12"/>
      <c r="AA5" s="12"/>
      <c r="AB5" s="12"/>
      <c r="AC5" s="12"/>
      <c r="AD5" s="12"/>
    </row>
    <row r="6" spans="1:36" ht="18.75" customHeight="1" outlineLevel="1">
      <c r="A6" s="540" t="s">
        <v>255</v>
      </c>
      <c r="B6" s="456">
        <v>9846.9738117408997</v>
      </c>
      <c r="C6" s="456">
        <v>7923.3453876278991</v>
      </c>
      <c r="D6" s="456">
        <v>8177.7382178299003</v>
      </c>
      <c r="E6" s="460">
        <v>3.2106745037169482E-2</v>
      </c>
      <c r="F6" s="460">
        <v>-0.16951762295952388</v>
      </c>
      <c r="G6" s="12"/>
      <c r="H6" s="12"/>
      <c r="I6" s="12"/>
      <c r="J6" s="12"/>
      <c r="K6" s="12"/>
      <c r="L6" s="12"/>
      <c r="M6" s="12"/>
      <c r="N6" s="12"/>
      <c r="O6" s="12"/>
      <c r="P6" s="12"/>
      <c r="Q6" s="12"/>
      <c r="R6" s="12"/>
      <c r="S6" s="12"/>
      <c r="T6" s="12"/>
      <c r="U6" s="12"/>
      <c r="V6" s="12"/>
      <c r="W6" s="12"/>
      <c r="X6" s="12"/>
      <c r="Y6" s="12"/>
      <c r="Z6" s="12"/>
      <c r="AA6" s="12"/>
      <c r="AB6" s="12"/>
      <c r="AC6" s="12"/>
      <c r="AD6" s="12"/>
    </row>
    <row r="7" spans="1:36" ht="18.75" customHeight="1" outlineLevel="1">
      <c r="A7" s="541" t="s">
        <v>130</v>
      </c>
      <c r="B7" s="456">
        <v>3338.7944346972004</v>
      </c>
      <c r="C7" s="456">
        <v>2767.4758917083991</v>
      </c>
      <c r="D7" s="456">
        <v>2784.7359028043998</v>
      </c>
      <c r="E7" s="459">
        <v>6.2367340390256931E-3</v>
      </c>
      <c r="F7" s="459">
        <v>-0.16594568570468127</v>
      </c>
      <c r="G7" s="12"/>
      <c r="H7" s="12"/>
      <c r="I7" s="12"/>
      <c r="J7" s="12"/>
      <c r="K7" s="12"/>
      <c r="L7" s="12"/>
      <c r="M7" s="12"/>
      <c r="N7" s="12"/>
      <c r="O7" s="12"/>
      <c r="P7" s="12"/>
      <c r="Q7" s="12"/>
      <c r="R7" s="12"/>
      <c r="S7" s="12"/>
      <c r="T7" s="12"/>
      <c r="U7" s="12"/>
      <c r="V7" s="12"/>
      <c r="W7" s="12"/>
      <c r="X7" s="12"/>
      <c r="Y7" s="12"/>
      <c r="Z7" s="12"/>
      <c r="AA7" s="12"/>
      <c r="AB7" s="12"/>
      <c r="AC7" s="12"/>
      <c r="AD7" s="12"/>
    </row>
    <row r="8" spans="1:36" ht="18.75" customHeight="1" outlineLevel="1">
      <c r="A8" s="542" t="s">
        <v>131</v>
      </c>
      <c r="B8" s="456">
        <v>6508.1793770436998</v>
      </c>
      <c r="C8" s="456">
        <v>5155.8694959194991</v>
      </c>
      <c r="D8" s="456">
        <v>5393.0023150255001</v>
      </c>
      <c r="E8" s="459">
        <v>4.5992789246057209E-2</v>
      </c>
      <c r="F8" s="459">
        <v>-0.1713500807847681</v>
      </c>
      <c r="G8" s="12"/>
      <c r="H8" s="12"/>
      <c r="I8" s="12"/>
      <c r="J8" s="12"/>
      <c r="K8" s="12"/>
      <c r="L8" s="12"/>
      <c r="M8" s="12"/>
      <c r="N8" s="12"/>
      <c r="O8" s="12"/>
      <c r="P8" s="12"/>
      <c r="Q8" s="12"/>
      <c r="R8" s="12"/>
      <c r="S8" s="12"/>
      <c r="T8" s="12"/>
      <c r="U8" s="12"/>
      <c r="V8" s="12"/>
      <c r="W8" s="12"/>
      <c r="X8" s="12"/>
      <c r="Y8" s="12"/>
      <c r="Z8" s="12"/>
      <c r="AA8" s="12"/>
      <c r="AB8" s="12"/>
      <c r="AC8" s="12"/>
      <c r="AD8" s="12"/>
    </row>
    <row r="9" spans="1:36" ht="18.75" customHeight="1" outlineLevel="1">
      <c r="A9" s="543" t="s">
        <v>254</v>
      </c>
      <c r="B9" s="457">
        <v>9970.4912137845004</v>
      </c>
      <c r="C9" s="457">
        <v>8049.5312454885989</v>
      </c>
      <c r="D9" s="457">
        <v>8309.2257166162999</v>
      </c>
      <c r="E9" s="461">
        <v>3.2262061380685658E-2</v>
      </c>
      <c r="F9" s="461">
        <v>-0.16661821985976488</v>
      </c>
      <c r="G9" s="12"/>
      <c r="H9" s="12"/>
      <c r="I9" s="12"/>
      <c r="J9" s="12"/>
      <c r="K9" s="12"/>
      <c r="L9" s="12"/>
      <c r="M9" s="12"/>
      <c r="N9" s="12"/>
      <c r="O9" s="12"/>
      <c r="P9" s="12"/>
      <c r="Q9" s="12"/>
      <c r="R9" s="12"/>
      <c r="S9" s="12"/>
      <c r="T9" s="12"/>
      <c r="U9" s="12"/>
      <c r="V9" s="12"/>
      <c r="W9" s="12"/>
      <c r="X9" s="12"/>
      <c r="Y9" s="12"/>
      <c r="Z9" s="12"/>
      <c r="AA9" s="12"/>
      <c r="AB9" s="12"/>
      <c r="AC9" s="12"/>
      <c r="AD9" s="12"/>
    </row>
    <row r="10" spans="1:36" ht="18.75" customHeight="1" outlineLevel="1">
      <c r="A10" s="544" t="s">
        <v>132</v>
      </c>
      <c r="B10" s="456">
        <v>227616.41449164602</v>
      </c>
      <c r="C10" s="456">
        <v>222138.47172317631</v>
      </c>
      <c r="D10" s="456">
        <v>238628.79843826641</v>
      </c>
      <c r="E10" s="462">
        <v>7.4234447492012912E-2</v>
      </c>
      <c r="F10" s="462">
        <v>4.8381325974294231E-2</v>
      </c>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6" ht="18.75" customHeight="1" outlineLevel="1" thickBot="1">
      <c r="A11" s="545" t="s">
        <v>133</v>
      </c>
      <c r="B11" s="458">
        <v>237586.90570543054</v>
      </c>
      <c r="C11" s="458">
        <v>230188.00296866489</v>
      </c>
      <c r="D11" s="458">
        <v>246938.02415488273</v>
      </c>
      <c r="E11" s="463">
        <v>7.2766699264070756E-2</v>
      </c>
      <c r="F11" s="463">
        <v>3.935872821647024E-2</v>
      </c>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6" ht="27" customHeight="1" outlineLevel="1">
      <c r="A12" s="620" t="s">
        <v>134</v>
      </c>
      <c r="B12" s="620"/>
      <c r="C12" s="620"/>
      <c r="D12" s="620"/>
      <c r="E12" s="620"/>
      <c r="F12" s="620"/>
      <c r="G12" s="12"/>
      <c r="H12" s="12"/>
      <c r="I12" s="12"/>
      <c r="J12" s="12"/>
      <c r="K12" s="12"/>
      <c r="L12" s="12"/>
      <c r="M12" s="12"/>
      <c r="N12" s="12"/>
      <c r="O12" s="12"/>
      <c r="P12" s="12"/>
      <c r="Q12" s="12"/>
      <c r="R12" s="12"/>
      <c r="S12" s="12"/>
      <c r="T12" s="12"/>
      <c r="U12" s="12"/>
      <c r="V12" s="12"/>
      <c r="W12" s="12"/>
      <c r="X12" s="12"/>
      <c r="Y12" s="12"/>
      <c r="Z12" s="12"/>
      <c r="AA12" s="12"/>
    </row>
    <row r="13" spans="1:36" ht="16.5" customHeight="1" outlineLevel="1">
      <c r="A13" s="243"/>
      <c r="E13" s="29"/>
      <c r="F13" s="29"/>
      <c r="G13" s="29"/>
      <c r="H13" s="29"/>
      <c r="I13" s="12"/>
      <c r="J13" s="12"/>
      <c r="K13" s="12"/>
      <c r="L13" s="12"/>
      <c r="M13" s="12"/>
      <c r="N13" s="12"/>
      <c r="O13" s="12"/>
      <c r="P13" s="12"/>
      <c r="Q13" s="12"/>
      <c r="R13" s="12"/>
      <c r="S13" s="12"/>
      <c r="T13" s="12"/>
      <c r="U13" s="12"/>
      <c r="V13" s="12"/>
      <c r="W13" s="12"/>
      <c r="X13" s="12"/>
      <c r="Y13" s="12"/>
      <c r="Z13" s="12"/>
      <c r="AA13" s="12"/>
      <c r="AB13" s="12"/>
    </row>
    <row r="14" spans="1:36" ht="16.5" customHeight="1" outlineLevel="1">
      <c r="A14" s="243"/>
      <c r="E14" s="29"/>
      <c r="F14" s="29"/>
      <c r="G14" s="29"/>
      <c r="H14" s="29"/>
      <c r="I14" s="12"/>
      <c r="J14" s="12"/>
      <c r="K14" s="12"/>
      <c r="L14" s="12"/>
      <c r="M14" s="12"/>
      <c r="N14" s="12"/>
      <c r="O14" s="12"/>
      <c r="P14" s="12"/>
      <c r="Q14" s="12"/>
      <c r="R14" s="12"/>
      <c r="S14" s="12"/>
      <c r="T14" s="12"/>
      <c r="U14" s="12"/>
      <c r="V14" s="12"/>
      <c r="W14" s="12"/>
      <c r="X14" s="12"/>
      <c r="Y14" s="12"/>
      <c r="Z14" s="12"/>
      <c r="AA14" s="12"/>
      <c r="AB14" s="12"/>
    </row>
    <row r="15" spans="1:36" ht="16.5" customHeight="1" outlineLevel="1">
      <c r="A15" s="243"/>
      <c r="E15" s="29"/>
      <c r="F15" s="29"/>
      <c r="G15" s="29"/>
      <c r="H15" s="29"/>
      <c r="I15" s="12"/>
      <c r="J15" s="12"/>
      <c r="K15" s="12"/>
      <c r="L15" s="12"/>
      <c r="M15" s="12"/>
      <c r="N15" s="12"/>
      <c r="O15" s="12"/>
      <c r="P15" s="12"/>
      <c r="Q15" s="12"/>
      <c r="R15" s="12"/>
      <c r="S15" s="12"/>
      <c r="T15" s="12"/>
      <c r="U15" s="12"/>
      <c r="V15" s="12"/>
      <c r="W15" s="12"/>
      <c r="X15" s="12"/>
      <c r="Y15" s="12"/>
      <c r="Z15" s="12"/>
      <c r="AA15" s="12"/>
      <c r="AB15" s="12"/>
    </row>
    <row r="16" spans="1:36" ht="16.5" customHeight="1" outlineLevel="1">
      <c r="A16" s="243"/>
      <c r="E16" s="29"/>
      <c r="F16" s="29"/>
      <c r="G16" s="29"/>
      <c r="H16" s="29"/>
      <c r="I16" s="12"/>
      <c r="J16" s="12"/>
      <c r="K16" s="12"/>
      <c r="L16" s="12"/>
      <c r="M16" s="12"/>
      <c r="N16" s="12"/>
      <c r="O16" s="12"/>
      <c r="P16" s="12"/>
      <c r="Q16" s="12"/>
      <c r="R16" s="12"/>
      <c r="S16" s="12"/>
      <c r="T16" s="12"/>
      <c r="U16" s="12"/>
      <c r="V16" s="12"/>
      <c r="W16" s="12"/>
      <c r="X16" s="12"/>
      <c r="Y16" s="12"/>
      <c r="Z16" s="12"/>
      <c r="AA16" s="12"/>
      <c r="AB16" s="12"/>
    </row>
    <row r="17" spans="1:36" ht="16.5" customHeight="1">
      <c r="A17" s="243"/>
      <c r="E17" s="29"/>
      <c r="F17" s="29"/>
      <c r="G17" s="29"/>
      <c r="H17" s="29"/>
      <c r="I17" s="12"/>
      <c r="J17" s="12"/>
      <c r="K17" s="12"/>
      <c r="L17" s="12"/>
      <c r="M17" s="12"/>
      <c r="N17" s="12"/>
      <c r="O17" s="12"/>
      <c r="P17" s="12"/>
      <c r="Q17" s="12"/>
      <c r="R17" s="12"/>
      <c r="S17" s="12"/>
      <c r="T17" s="12"/>
      <c r="U17" s="12"/>
      <c r="V17" s="12"/>
      <c r="W17" s="12"/>
      <c r="X17" s="12"/>
      <c r="Y17" s="12"/>
      <c r="Z17" s="12"/>
      <c r="AA17" s="12"/>
      <c r="AB17" s="12"/>
    </row>
    <row r="18" spans="1:36" s="614" customFormat="1" ht="18.75" customHeight="1" thickBot="1">
      <c r="A18" s="613" t="s">
        <v>251</v>
      </c>
      <c r="B18" s="613"/>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row>
    <row r="19" spans="1:36" ht="18.75" customHeight="1" outlineLevel="1" thickBot="1">
      <c r="A19" s="17" t="s">
        <v>128</v>
      </c>
      <c r="B19" s="344" t="s">
        <v>30</v>
      </c>
      <c r="C19" s="344" t="s">
        <v>31</v>
      </c>
      <c r="D19" s="344" t="s">
        <v>35</v>
      </c>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6" ht="18.600000000000001" customHeight="1" outlineLevel="1">
      <c r="A20" s="538" t="s">
        <v>106</v>
      </c>
      <c r="B20" s="178">
        <v>5.3836597346466697E-3</v>
      </c>
      <c r="C20" s="178">
        <v>7.2204484096479969E-3</v>
      </c>
      <c r="D20" s="178">
        <v>7.4290478571856248E-3</v>
      </c>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1:36" ht="18.600000000000001" customHeight="1" outlineLevel="1">
      <c r="A21" s="539" t="s">
        <v>107</v>
      </c>
      <c r="B21" s="179">
        <v>7.0046368292010115E-3</v>
      </c>
      <c r="C21" s="179">
        <v>8.4557262659173092E-3</v>
      </c>
      <c r="D21" s="179">
        <v>8.3952302730207866E-3</v>
      </c>
      <c r="E21" s="271"/>
      <c r="F21"/>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6" ht="18.600000000000001" customHeight="1" outlineLevel="1">
      <c r="A22" s="540" t="s">
        <v>255</v>
      </c>
      <c r="B22" s="179">
        <v>0.98761170343615223</v>
      </c>
      <c r="C22" s="179">
        <v>0.98432382532443474</v>
      </c>
      <c r="D22" s="179">
        <v>0.98417572186979363</v>
      </c>
      <c r="E22" s="27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row>
    <row r="23" spans="1:36" ht="18.600000000000001" customHeight="1" outlineLevel="1">
      <c r="A23" s="541" t="s">
        <v>130</v>
      </c>
      <c r="B23" s="331">
        <v>0.33486759710306124</v>
      </c>
      <c r="C23" s="331">
        <v>0.34380584499991201</v>
      </c>
      <c r="D23" s="331">
        <v>0.33513783326834523</v>
      </c>
      <c r="E23" s="27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row>
    <row r="24" spans="1:36" ht="18.600000000000001" customHeight="1" outlineLevel="1">
      <c r="A24" s="542" t="s">
        <v>131</v>
      </c>
      <c r="B24" s="331">
        <v>0.65274410633309099</v>
      </c>
      <c r="C24" s="331">
        <v>0.6405179803245229</v>
      </c>
      <c r="D24" s="331">
        <v>0.6490378886014484</v>
      </c>
      <c r="E24" s="27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1:36" ht="18.600000000000001" customHeight="1" outlineLevel="1" thickBot="1">
      <c r="A25" s="546" t="s">
        <v>254</v>
      </c>
      <c r="B25" s="332">
        <v>1</v>
      </c>
      <c r="C25" s="332">
        <v>1</v>
      </c>
      <c r="D25" s="332">
        <v>1</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6">
      <c r="A26" s="547"/>
      <c r="B26" s="20"/>
      <c r="C26" s="20"/>
      <c r="D26" s="20"/>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c r="A27" s="12"/>
      <c r="B27" s="20"/>
      <c r="C27" s="20"/>
      <c r="D27" s="20"/>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c r="A28" s="12"/>
      <c r="B28" s="20"/>
      <c r="C28" s="20"/>
      <c r="D28" s="20"/>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c r="A29" s="12"/>
      <c r="B29" s="20"/>
      <c r="C29" s="20"/>
      <c r="D29" s="20"/>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c r="A30" s="12"/>
      <c r="B30" s="20"/>
      <c r="C30" s="20"/>
      <c r="D30" s="20"/>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c r="A31" s="12"/>
      <c r="B31" s="20"/>
      <c r="C31" s="20"/>
      <c r="D31" s="20"/>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c r="A32" s="12"/>
      <c r="B32" s="20"/>
      <c r="C32" s="20"/>
      <c r="D32" s="20"/>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c r="A33" s="12"/>
      <c r="B33" s="20"/>
      <c r="C33" s="20"/>
      <c r="D33" s="20"/>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c r="A34" s="12"/>
      <c r="B34" s="20"/>
      <c r="C34" s="20"/>
      <c r="D34" s="20"/>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s="612" customFormat="1" ht="18.75" customHeight="1" thickBot="1">
      <c r="A35" s="611" t="s">
        <v>252</v>
      </c>
      <c r="B35" s="611"/>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row>
    <row r="36" spans="1:36" ht="18.75" customHeight="1" outlineLevel="1" thickBot="1">
      <c r="A36" s="17" t="s">
        <v>128</v>
      </c>
      <c r="B36" s="70">
        <v>42825</v>
      </c>
      <c r="C36" s="20"/>
      <c r="D36" s="20"/>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ht="18" customHeight="1" outlineLevel="1">
      <c r="A37" s="556" t="s">
        <v>132</v>
      </c>
      <c r="B37" s="67">
        <v>0.96635096702885792</v>
      </c>
      <c r="C37" s="20"/>
      <c r="D37" s="20"/>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18" customHeight="1" outlineLevel="1">
      <c r="A38" s="557" t="s">
        <v>106</v>
      </c>
      <c r="B38" s="555">
        <v>2.4998027629063063E-4</v>
      </c>
      <c r="C38" s="21"/>
      <c r="D38" s="21"/>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18" customHeight="1" outlineLevel="1">
      <c r="A39" s="550" t="s">
        <v>107</v>
      </c>
      <c r="B39" s="67">
        <v>2.8249138025720561E-4</v>
      </c>
      <c r="C39" s="21"/>
      <c r="D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8" customHeight="1" outlineLevel="1">
      <c r="A40" s="540" t="s">
        <v>255</v>
      </c>
      <c r="B40" s="67">
        <v>3.3116561314594131E-2</v>
      </c>
      <c r="C40" s="40"/>
      <c r="D40" s="2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36" ht="18" customHeight="1" outlineLevel="1">
      <c r="A41" s="541" t="s">
        <v>130</v>
      </c>
      <c r="B41" s="334">
        <v>1.1277064001523627E-2</v>
      </c>
      <c r="C41" s="40"/>
      <c r="D41" s="2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1:36" ht="18" customHeight="1" outlineLevel="1">
      <c r="A42" s="542" t="s">
        <v>131</v>
      </c>
      <c r="B42" s="334">
        <v>2.1839497313070503E-2</v>
      </c>
      <c r="C42" s="40"/>
      <c r="D42" s="2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ht="18" customHeight="1" outlineLevel="1">
      <c r="A43" s="543" t="s">
        <v>254</v>
      </c>
      <c r="B43" s="335">
        <v>3.3649032971141968E-2</v>
      </c>
      <c r="C43" s="40"/>
      <c r="D43" s="2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18" customHeight="1" outlineLevel="1" thickBot="1">
      <c r="A44" s="545" t="s">
        <v>133</v>
      </c>
      <c r="B44" s="333">
        <v>0.99999999999999989</v>
      </c>
      <c r="C44" s="22"/>
      <c r="D44" s="2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18.75" customHeight="1" outlineLevel="1">
      <c r="C45" s="22"/>
      <c r="D45" s="2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18.75" customHeight="1" outlineLevel="1">
      <c r="C46" s="22"/>
      <c r="D46" s="2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6" ht="18.75" customHeight="1" outlineLevel="1">
      <c r="C47" s="22"/>
      <c r="D47" s="2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ht="18.75" customHeight="1" outlineLevel="1">
      <c r="C48" s="22"/>
      <c r="D48" s="2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7" ht="18.75" hidden="1" customHeight="1" outlineLevel="2">
      <c r="C49" s="22"/>
      <c r="D49" s="22"/>
      <c r="M49" s="12"/>
      <c r="N49" s="12"/>
      <c r="O49" s="12"/>
      <c r="P49" s="12"/>
      <c r="Q49" s="12"/>
      <c r="R49" s="12"/>
      <c r="S49" s="12"/>
      <c r="T49" s="12"/>
      <c r="U49" s="12"/>
      <c r="V49" s="12"/>
      <c r="W49" s="12"/>
      <c r="X49" s="12"/>
      <c r="Y49" s="12"/>
      <c r="Z49" s="12"/>
      <c r="AA49" s="12"/>
      <c r="AB49" s="12"/>
      <c r="AC49" s="12"/>
      <c r="AD49" s="12"/>
      <c r="AE49" s="12"/>
      <c r="AF49" s="12"/>
      <c r="AG49" s="12"/>
      <c r="AH49" s="12"/>
      <c r="AI49" s="12"/>
      <c r="AJ49" s="12"/>
    </row>
    <row r="50" spans="1:37" s="609" customFormat="1" collapsed="1"/>
    <row r="51" spans="1:37" s="619" customFormat="1" ht="30.6" customHeight="1">
      <c r="A51" s="619" t="s">
        <v>135</v>
      </c>
    </row>
    <row r="52" spans="1:37" ht="18.75" customHeight="1" outlineLevel="1" thickBot="1">
      <c r="B52" s="618" t="s">
        <v>136</v>
      </c>
      <c r="C52" s="618"/>
      <c r="D52" s="618"/>
      <c r="E52" s="618"/>
      <c r="F52" s="618"/>
      <c r="H52" s="14"/>
      <c r="I52" s="19"/>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row>
    <row r="53" spans="1:37" ht="33" customHeight="1" outlineLevel="1" thickBot="1">
      <c r="A53" s="17" t="s">
        <v>128</v>
      </c>
      <c r="B53" s="330">
        <v>42460</v>
      </c>
      <c r="C53" s="330">
        <v>42735</v>
      </c>
      <c r="D53" s="330">
        <v>42825</v>
      </c>
      <c r="E53" s="177" t="s">
        <v>129</v>
      </c>
      <c r="F53" s="177" t="s">
        <v>61</v>
      </c>
      <c r="G53" s="19"/>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7" ht="18.600000000000001" customHeight="1" outlineLevel="1">
      <c r="A54" s="538" t="s">
        <v>106</v>
      </c>
      <c r="B54" s="139">
        <v>53.47222033229999</v>
      </c>
      <c r="C54" s="139">
        <v>57.722468379899993</v>
      </c>
      <c r="D54" s="139">
        <v>61.044015914900015</v>
      </c>
      <c r="E54" s="181">
        <v>5.7543407761762477E-2</v>
      </c>
      <c r="F54" s="181">
        <v>0.14160241590017297</v>
      </c>
      <c r="G54" s="19"/>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7" ht="18.600000000000001" customHeight="1" outlineLevel="1">
      <c r="A55" s="539" t="s">
        <v>107</v>
      </c>
      <c r="B55" s="140">
        <v>68.809477491300015</v>
      </c>
      <c r="C55" s="140">
        <v>65.014822040799984</v>
      </c>
      <c r="D55" s="140">
        <v>66.407888371500007</v>
      </c>
      <c r="E55" s="181">
        <v>2.142690369629574E-2</v>
      </c>
      <c r="F55" s="181">
        <v>-3.4902010701994612E-2</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row>
    <row r="56" spans="1:37" ht="18.600000000000001" customHeight="1" outlineLevel="1">
      <c r="A56" s="540" t="s">
        <v>255</v>
      </c>
      <c r="B56" s="140">
        <v>9437.8508863609022</v>
      </c>
      <c r="C56" s="140">
        <v>7546.1898357378996</v>
      </c>
      <c r="D56" s="140">
        <v>7810.6270364098991</v>
      </c>
      <c r="E56" s="181">
        <v>3.5042479241597535E-2</v>
      </c>
      <c r="F56" s="181">
        <v>-0.17241465981440574</v>
      </c>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row>
    <row r="57" spans="1:37" s="291" customFormat="1" ht="18.600000000000001" customHeight="1" outlineLevel="1">
      <c r="A57" s="541" t="s">
        <v>130</v>
      </c>
      <c r="B57" s="141">
        <v>3284.5668861572003</v>
      </c>
      <c r="C57" s="141">
        <v>2712.5745922683996</v>
      </c>
      <c r="D57" s="141">
        <v>2738.9906600443996</v>
      </c>
      <c r="E57" s="182">
        <v>9.7383746980794772E-3</v>
      </c>
      <c r="F57" s="182">
        <v>-0.16610294295181827</v>
      </c>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row>
    <row r="58" spans="1:37" s="291" customFormat="1" ht="18.600000000000001" customHeight="1" outlineLevel="1">
      <c r="A58" s="542" t="s">
        <v>131</v>
      </c>
      <c r="B58" s="141">
        <v>6153.2840002037019</v>
      </c>
      <c r="C58" s="141">
        <v>4833.6152434694995</v>
      </c>
      <c r="D58" s="141">
        <v>5071.6363763654999</v>
      </c>
      <c r="E58" s="182">
        <v>4.92428794818911E-2</v>
      </c>
      <c r="F58" s="182">
        <v>-0.17578379671771927</v>
      </c>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row>
    <row r="59" spans="1:37" s="340" customFormat="1" ht="18.600000000000001" customHeight="1" outlineLevel="1">
      <c r="A59" s="543" t="s">
        <v>254</v>
      </c>
      <c r="B59" s="337">
        <v>9560.1325841845028</v>
      </c>
      <c r="C59" s="337">
        <v>7668.9271261586</v>
      </c>
      <c r="D59" s="337">
        <v>7938.0789406962986</v>
      </c>
      <c r="E59" s="338">
        <v>3.5096410503058006E-2</v>
      </c>
      <c r="F59" s="338">
        <v>-0.16966853013854599</v>
      </c>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row>
    <row r="60" spans="1:37" ht="18.600000000000001" customHeight="1" outlineLevel="1">
      <c r="A60" s="544" t="s">
        <v>132</v>
      </c>
      <c r="B60" s="140">
        <v>193158.32672304602</v>
      </c>
      <c r="C60" s="140">
        <v>180662.6339790565</v>
      </c>
      <c r="D60" s="140">
        <v>196591.51520218677</v>
      </c>
      <c r="E60" s="183">
        <v>8.8169207280443196E-2</v>
      </c>
      <c r="F60" s="183">
        <v>1.7773960550317547E-2</v>
      </c>
      <c r="G60" s="12"/>
      <c r="H60" s="12"/>
      <c r="I60" s="12"/>
      <c r="J60" s="12"/>
      <c r="K60" s="12"/>
      <c r="L60" s="12"/>
      <c r="M60" s="12"/>
      <c r="N60" s="12"/>
      <c r="O60" s="12"/>
      <c r="P60" s="12"/>
      <c r="Q60" s="12"/>
      <c r="R60" s="12"/>
      <c r="S60" s="12"/>
      <c r="T60" s="12"/>
      <c r="U60" s="12"/>
      <c r="V60" s="12"/>
      <c r="W60" s="12"/>
      <c r="X60" s="12"/>
      <c r="Y60" s="12"/>
      <c r="Z60" s="12"/>
    </row>
    <row r="61" spans="1:37" ht="18.600000000000001" customHeight="1" outlineLevel="1" thickBot="1">
      <c r="A61" s="18" t="s">
        <v>133</v>
      </c>
      <c r="B61" s="142">
        <v>202718.45930723054</v>
      </c>
      <c r="C61" s="142">
        <v>188331.56110521508</v>
      </c>
      <c r="D61" s="142">
        <v>204529.59414288306</v>
      </c>
      <c r="E61" s="180">
        <v>8.6008064408379381E-2</v>
      </c>
      <c r="F61" s="180">
        <v>8.9342373745433523E-3</v>
      </c>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row>
    <row r="62" spans="1:37" ht="30" customHeight="1" outlineLevel="1">
      <c r="A62" s="620" t="s">
        <v>134</v>
      </c>
      <c r="B62" s="620"/>
      <c r="C62" s="620"/>
      <c r="D62" s="620"/>
      <c r="E62" s="620"/>
      <c r="F62" s="620"/>
      <c r="G62" s="12"/>
      <c r="H62" s="12"/>
    </row>
    <row r="63" spans="1:37" s="610" customFormat="1" ht="13.95" customHeight="1"/>
    <row r="64" spans="1:37" s="616" customFormat="1" ht="18.600000000000001" customHeight="1" thickBot="1">
      <c r="A64" s="615" t="s">
        <v>251</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row>
    <row r="65" spans="1:29" ht="18.75" customHeight="1" outlineLevel="1" thickBot="1">
      <c r="A65" s="17" t="s">
        <v>128</v>
      </c>
      <c r="B65" s="344" t="s">
        <v>30</v>
      </c>
      <c r="C65" s="344" t="s">
        <v>31</v>
      </c>
      <c r="D65" s="344" t="s">
        <v>35</v>
      </c>
      <c r="F65" s="20"/>
    </row>
    <row r="66" spans="1:29" ht="18.600000000000001" customHeight="1" outlineLevel="1">
      <c r="A66" s="538" t="s">
        <v>106</v>
      </c>
      <c r="B66" s="65">
        <v>5.5932509158670074E-3</v>
      </c>
      <c r="C66" s="65">
        <v>7.5267983943946327E-3</v>
      </c>
      <c r="D66" s="178">
        <v>7.6900237917696323E-3</v>
      </c>
      <c r="F66" s="20"/>
    </row>
    <row r="67" spans="1:29" ht="18.600000000000001" customHeight="1" outlineLevel="1">
      <c r="A67" s="539" t="s">
        <v>107</v>
      </c>
      <c r="B67" s="66">
        <v>7.1975442689082318E-3</v>
      </c>
      <c r="C67" s="66">
        <v>8.4776945942067125E-3</v>
      </c>
      <c r="D67" s="179">
        <v>8.365737966026696E-3</v>
      </c>
      <c r="F67" s="20"/>
    </row>
    <row r="68" spans="1:29" ht="18.600000000000001" customHeight="1" outlineLevel="1">
      <c r="A68" s="540" t="s">
        <v>275</v>
      </c>
      <c r="B68" s="66">
        <v>0.98720920481522467</v>
      </c>
      <c r="C68" s="66">
        <v>0.9839955070113986</v>
      </c>
      <c r="D68" s="179">
        <v>0.98394423824220378</v>
      </c>
      <c r="F68" s="20"/>
      <c r="G68" s="12"/>
      <c r="H68" s="12"/>
      <c r="I68" s="12"/>
      <c r="J68" s="12"/>
      <c r="K68" s="12"/>
      <c r="L68" s="12"/>
      <c r="M68" s="12"/>
      <c r="N68" s="12"/>
      <c r="O68" s="12"/>
      <c r="P68" s="12"/>
      <c r="Q68" s="12"/>
      <c r="R68" s="12"/>
      <c r="S68" s="12"/>
      <c r="T68" s="12"/>
      <c r="U68" s="12"/>
      <c r="V68" s="12"/>
      <c r="W68" s="12"/>
      <c r="X68" s="12"/>
      <c r="Y68" s="12"/>
      <c r="Z68" s="12"/>
    </row>
    <row r="69" spans="1:29" ht="18.600000000000001" customHeight="1" outlineLevel="1">
      <c r="A69" s="541" t="s">
        <v>130</v>
      </c>
      <c r="B69" s="336">
        <v>0.34356917722991809</v>
      </c>
      <c r="C69" s="336">
        <v>0.35370978855906021</v>
      </c>
      <c r="D69" s="331">
        <v>0.34504452280039249</v>
      </c>
      <c r="F69" s="20"/>
      <c r="G69" s="12"/>
      <c r="H69" s="12"/>
      <c r="I69" s="12"/>
      <c r="J69" s="12"/>
      <c r="K69" s="12"/>
      <c r="L69" s="12"/>
      <c r="M69" s="12"/>
      <c r="N69" s="12"/>
      <c r="O69" s="12"/>
      <c r="P69" s="12"/>
      <c r="Q69" s="12"/>
      <c r="R69" s="12"/>
      <c r="S69" s="12"/>
      <c r="T69" s="12"/>
      <c r="U69" s="12"/>
      <c r="V69" s="12"/>
      <c r="W69" s="12"/>
      <c r="X69" s="12"/>
      <c r="Y69" s="12"/>
      <c r="Z69" s="12"/>
    </row>
    <row r="70" spans="1:29" ht="18.600000000000001" customHeight="1" outlineLevel="1">
      <c r="A70" s="542" t="s">
        <v>131</v>
      </c>
      <c r="B70" s="336">
        <v>0.64364002758530658</v>
      </c>
      <c r="C70" s="336">
        <v>0.63028571845233838</v>
      </c>
      <c r="D70" s="331">
        <v>0.63889971544181123</v>
      </c>
      <c r="F70" s="20"/>
      <c r="G70" s="12"/>
      <c r="H70" s="12"/>
      <c r="I70" s="12"/>
      <c r="J70" s="12"/>
      <c r="K70" s="12"/>
      <c r="L70" s="12"/>
      <c r="M70" s="12"/>
      <c r="N70" s="12"/>
      <c r="O70" s="12"/>
      <c r="P70" s="12"/>
      <c r="Q70" s="12"/>
      <c r="R70" s="12"/>
      <c r="S70" s="12"/>
      <c r="T70" s="12"/>
      <c r="U70" s="12"/>
      <c r="V70" s="12"/>
      <c r="W70" s="12"/>
      <c r="X70" s="12"/>
      <c r="Y70" s="12"/>
      <c r="Z70" s="12"/>
    </row>
    <row r="71" spans="1:29" s="340" customFormat="1" ht="18.600000000000001" customHeight="1" outlineLevel="1" thickBot="1">
      <c r="A71" s="549" t="s">
        <v>254</v>
      </c>
      <c r="B71" s="342">
        <v>1</v>
      </c>
      <c r="C71" s="342">
        <v>1</v>
      </c>
      <c r="D71" s="332">
        <v>1</v>
      </c>
      <c r="F71" s="343"/>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row>
    <row r="72" spans="1:29" outlineLevel="1">
      <c r="A72" s="548"/>
      <c r="H72" s="12"/>
    </row>
    <row r="73" spans="1:29" outlineLevel="1">
      <c r="H73" s="12"/>
    </row>
    <row r="74" spans="1:29" outlineLevel="1">
      <c r="C74" s="15"/>
    </row>
    <row r="75" spans="1:29" outlineLevel="1">
      <c r="C75" s="15"/>
    </row>
    <row r="76" spans="1:29" outlineLevel="1">
      <c r="C76" s="15"/>
    </row>
    <row r="77" spans="1:29" outlineLevel="1">
      <c r="C77" s="15"/>
    </row>
    <row r="78" spans="1:29" outlineLevel="1">
      <c r="C78" s="15"/>
    </row>
    <row r="79" spans="1:29" outlineLevel="1"/>
    <row r="80" spans="1:29" s="609" customFormat="1"/>
    <row r="81" spans="1:13" s="512" customFormat="1" ht="18" customHeight="1" thickBot="1">
      <c r="A81" s="553" t="s">
        <v>252</v>
      </c>
      <c r="B81" s="511"/>
    </row>
    <row r="82" spans="1:13" ht="18" customHeight="1" outlineLevel="1" thickBot="1">
      <c r="A82" s="554" t="s">
        <v>128</v>
      </c>
      <c r="B82" s="552">
        <v>42825</v>
      </c>
    </row>
    <row r="83" spans="1:13" ht="18.600000000000001" customHeight="1" outlineLevel="1">
      <c r="A83" s="551" t="s">
        <v>132</v>
      </c>
      <c r="B83" s="464">
        <v>0.96118860464197275</v>
      </c>
    </row>
    <row r="84" spans="1:13" ht="18.600000000000001" customHeight="1" outlineLevel="1">
      <c r="A84" s="550" t="s">
        <v>106</v>
      </c>
      <c r="B84" s="464">
        <v>2.9846055369500739E-4</v>
      </c>
    </row>
    <row r="85" spans="1:13" ht="18.600000000000001" customHeight="1" outlineLevel="1">
      <c r="A85" s="539" t="s">
        <v>107</v>
      </c>
      <c r="B85" s="464">
        <v>3.2468596366112124E-4</v>
      </c>
    </row>
    <row r="86" spans="1:13" ht="18.600000000000001" customHeight="1" outlineLevel="1">
      <c r="A86" s="540" t="s">
        <v>255</v>
      </c>
      <c r="B86" s="465">
        <v>3.8188248840671173E-2</v>
      </c>
    </row>
    <row r="87" spans="1:13" ht="18.600000000000001" customHeight="1" outlineLevel="1">
      <c r="A87" s="541" t="s">
        <v>130</v>
      </c>
      <c r="B87" s="464">
        <v>1.3391659390527898E-2</v>
      </c>
      <c r="C87" s="21"/>
    </row>
    <row r="88" spans="1:13" ht="18.600000000000001" customHeight="1" outlineLevel="1">
      <c r="A88" s="542" t="s">
        <v>131</v>
      </c>
      <c r="B88" s="464">
        <v>2.4796589450143274E-2</v>
      </c>
      <c r="C88" s="28"/>
    </row>
    <row r="89" spans="1:13" ht="18.600000000000001" customHeight="1" outlineLevel="1">
      <c r="A89" s="543" t="s">
        <v>254</v>
      </c>
      <c r="B89" s="466">
        <v>3.8811395358027301E-2</v>
      </c>
    </row>
    <row r="90" spans="1:13" ht="18.600000000000001" customHeight="1" outlineLevel="1" thickBot="1">
      <c r="A90" s="18" t="s">
        <v>133</v>
      </c>
      <c r="B90" s="510">
        <v>1</v>
      </c>
      <c r="M90" s="12"/>
    </row>
    <row r="91" spans="1:13" outlineLevel="1"/>
    <row r="92" spans="1:13" ht="18.75" customHeight="1" outlineLevel="1"/>
    <row r="93" spans="1:13" ht="18.75" customHeight="1" outlineLevel="1"/>
    <row r="94" spans="1:13" ht="18.75" customHeight="1" outlineLevel="1"/>
    <row r="95" spans="1:13" ht="18.75" customHeight="1" outlineLevel="1"/>
    <row r="96" spans="1:13" ht="18.75" customHeight="1" outlineLevel="1"/>
    <row r="97" outlineLevel="1"/>
    <row r="98" ht="18" customHeight="1" outlineLevel="1"/>
    <row r="99" ht="18" customHeight="1" outlineLevel="1"/>
    <row r="100" ht="18" customHeight="1" outlineLevel="1"/>
    <row r="101" ht="18" customHeight="1" outlineLevel="1"/>
    <row r="102" outlineLevel="1"/>
    <row r="103" outlineLevel="1"/>
    <row r="104" outlineLevel="1"/>
    <row r="105" outlineLevel="1"/>
    <row r="106" outlineLevel="1"/>
    <row r="107" outlineLevel="1"/>
  </sheetData>
  <mergeCells count="12">
    <mergeCell ref="A1:XFD1"/>
    <mergeCell ref="B2:F2"/>
    <mergeCell ref="B52:F52"/>
    <mergeCell ref="A51:XFD51"/>
    <mergeCell ref="A12:F12"/>
    <mergeCell ref="A80:XFD80"/>
    <mergeCell ref="A63:XFD63"/>
    <mergeCell ref="A35:XFD35"/>
    <mergeCell ref="A50:XFD50"/>
    <mergeCell ref="A18:XFD18"/>
    <mergeCell ref="A64:XFD64"/>
    <mergeCell ref="A62:F62"/>
  </mergeCells>
  <phoneticPr fontId="37" type="noConversion"/>
  <pageMargins left="0.75" right="0.75" top="1" bottom="1" header="0.5" footer="0.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zoomScale="85" zoomScaleNormal="85" workbookViewId="0">
      <selection activeCell="B3" sqref="B3"/>
    </sheetView>
  </sheetViews>
  <sheetFormatPr defaultColWidth="9.109375" defaultRowHeight="13.2" outlineLevelRow="1"/>
  <cols>
    <col min="1" max="1" width="25.88671875" style="83" customWidth="1"/>
    <col min="2" max="2" width="31.44140625" style="83" customWidth="1"/>
    <col min="3" max="3" width="32.33203125" style="83" customWidth="1"/>
    <col min="4" max="5" width="11.109375" style="83" customWidth="1"/>
    <col min="6" max="15" width="11.109375" style="41" customWidth="1"/>
    <col min="16" max="16" width="11.44140625" style="41" customWidth="1"/>
    <col min="17" max="21" width="10.5546875" style="41" customWidth="1"/>
    <col min="22" max="16384" width="9.109375" style="41"/>
  </cols>
  <sheetData>
    <row r="1" spans="1:6" ht="18.75" customHeight="1" thickBot="1">
      <c r="A1" s="621" t="s">
        <v>137</v>
      </c>
      <c r="B1" s="621"/>
      <c r="C1" s="621"/>
      <c r="D1" s="23"/>
      <c r="E1" s="23"/>
      <c r="F1" s="23"/>
    </row>
    <row r="2" spans="1:6" ht="41.25" customHeight="1" outlineLevel="1" thickBot="1">
      <c r="A2" s="27" t="s">
        <v>152</v>
      </c>
      <c r="B2" s="27" t="s">
        <v>296</v>
      </c>
      <c r="C2" s="467" t="s">
        <v>162</v>
      </c>
      <c r="D2" s="41"/>
      <c r="E2" s="41"/>
    </row>
    <row r="3" spans="1:6" ht="15" customHeight="1" outlineLevel="1">
      <c r="A3" s="468" t="s">
        <v>139</v>
      </c>
      <c r="B3" s="345">
        <v>-589.85720480087343</v>
      </c>
      <c r="C3" s="469">
        <v>19</v>
      </c>
      <c r="D3" s="80"/>
      <c r="E3" s="41"/>
    </row>
    <row r="4" spans="1:6" ht="15" customHeight="1" outlineLevel="1">
      <c r="A4" s="471" t="s">
        <v>140</v>
      </c>
      <c r="B4" s="345">
        <v>-562.81882641224024</v>
      </c>
      <c r="C4" s="469">
        <v>19</v>
      </c>
      <c r="D4" s="41"/>
      <c r="E4" s="41"/>
    </row>
    <row r="5" spans="1:6" ht="15" customHeight="1" outlineLevel="1">
      <c r="A5" s="471" t="s">
        <v>141</v>
      </c>
      <c r="B5" s="345">
        <v>-99.109504320929531</v>
      </c>
      <c r="C5" s="469">
        <v>16</v>
      </c>
      <c r="D5" s="41"/>
      <c r="E5" s="41"/>
    </row>
    <row r="6" spans="1:6" ht="15" customHeight="1" outlineLevel="1">
      <c r="A6" s="474" t="s">
        <v>142</v>
      </c>
      <c r="B6" s="345">
        <v>-118.43</v>
      </c>
      <c r="C6" s="469">
        <v>16</v>
      </c>
      <c r="D6" s="41"/>
      <c r="E6" s="41"/>
    </row>
    <row r="7" spans="1:6" ht="15" customHeight="1" outlineLevel="1">
      <c r="A7" s="470" t="s">
        <v>143</v>
      </c>
      <c r="B7" s="345">
        <v>518.72252880659721</v>
      </c>
      <c r="C7" s="469">
        <v>18</v>
      </c>
      <c r="D7" s="41"/>
      <c r="E7" s="41"/>
    </row>
    <row r="8" spans="1:6" ht="15" customHeight="1" outlineLevel="1">
      <c r="A8" s="470" t="s">
        <v>144</v>
      </c>
      <c r="B8" s="345">
        <v>634.20826215995828</v>
      </c>
      <c r="C8" s="469">
        <v>18</v>
      </c>
      <c r="D8" s="41"/>
      <c r="E8" s="41"/>
    </row>
    <row r="9" spans="1:6" ht="15" customHeight="1" outlineLevel="1">
      <c r="A9" s="470" t="s">
        <v>145</v>
      </c>
      <c r="B9" s="345">
        <v>-177.36410713108774</v>
      </c>
      <c r="C9" s="469">
        <v>18</v>
      </c>
      <c r="D9" s="41"/>
      <c r="E9" s="41"/>
    </row>
    <row r="10" spans="1:6" ht="15" customHeight="1" outlineLevel="1">
      <c r="A10" s="470" t="s">
        <v>146</v>
      </c>
      <c r="B10" s="345">
        <v>167.03316855708582</v>
      </c>
      <c r="C10" s="469">
        <v>19</v>
      </c>
      <c r="D10" s="41"/>
      <c r="E10" s="41"/>
    </row>
    <row r="11" spans="1:6" ht="15" customHeight="1" outlineLevel="1">
      <c r="A11" s="470" t="s">
        <v>147</v>
      </c>
      <c r="B11" s="345">
        <v>-514.84731989521515</v>
      </c>
      <c r="C11" s="469">
        <v>18</v>
      </c>
      <c r="D11" s="41"/>
      <c r="E11" s="41"/>
    </row>
    <row r="12" spans="1:6" ht="15" customHeight="1" outlineLevel="1">
      <c r="A12" s="470" t="s">
        <v>148</v>
      </c>
      <c r="B12" s="345">
        <v>-617.65089120987057</v>
      </c>
      <c r="C12" s="469">
        <v>17</v>
      </c>
      <c r="D12" s="41"/>
      <c r="E12" s="41"/>
    </row>
    <row r="13" spans="1:6" ht="15" customHeight="1" outlineLevel="1">
      <c r="A13" s="470" t="s">
        <v>149</v>
      </c>
      <c r="B13" s="472">
        <v>-295.87270367723511</v>
      </c>
      <c r="C13" s="473">
        <v>17</v>
      </c>
    </row>
    <row r="14" spans="1:6" ht="15" customHeight="1" outlineLevel="1">
      <c r="A14" s="470" t="s">
        <v>150</v>
      </c>
      <c r="B14" s="472">
        <v>-551.20216965396503</v>
      </c>
      <c r="C14" s="473">
        <v>18</v>
      </c>
    </row>
    <row r="15" spans="1:6" ht="15" customHeight="1" outlineLevel="1">
      <c r="A15" s="470" t="s">
        <v>151</v>
      </c>
      <c r="B15" s="475">
        <v>-576.73303783957124</v>
      </c>
      <c r="C15" s="476">
        <v>17</v>
      </c>
      <c r="D15" s="41"/>
      <c r="E15" s="41"/>
    </row>
    <row r="16" spans="1:6" ht="13.8" outlineLevel="1" thickBot="1">
      <c r="A16" s="477" t="s">
        <v>153</v>
      </c>
      <c r="B16" s="478">
        <f>SUM(B4:B15)</f>
        <v>-2194.0646006164734</v>
      </c>
      <c r="C16" s="479">
        <f>AVERAGE(C4:C15)</f>
        <v>17.583333333333332</v>
      </c>
      <c r="E16" s="41"/>
    </row>
    <row r="17" spans="1:10" ht="6" customHeight="1">
      <c r="A17" s="50"/>
      <c r="B17" s="81"/>
      <c r="C17" s="82"/>
      <c r="D17" s="50"/>
      <c r="E17" s="50"/>
      <c r="F17" s="51"/>
      <c r="H17" s="81"/>
      <c r="I17" s="82"/>
      <c r="J17" s="51"/>
    </row>
    <row r="18" spans="1:10" ht="18.75" customHeight="1" thickBot="1">
      <c r="A18" s="622" t="s">
        <v>138</v>
      </c>
      <c r="B18" s="622"/>
      <c r="C18" s="622"/>
      <c r="D18" s="23"/>
      <c r="E18" s="23"/>
      <c r="F18" s="23"/>
    </row>
    <row r="19" spans="1:10" ht="15" customHeight="1" outlineLevel="1">
      <c r="A19" s="468" t="s">
        <v>155</v>
      </c>
      <c r="B19" s="480">
        <v>-926.32154273908213</v>
      </c>
      <c r="C19" s="480">
        <v>20</v>
      </c>
    </row>
    <row r="20" spans="1:10" ht="15" customHeight="1" outlineLevel="1">
      <c r="A20" s="468" t="s">
        <v>156</v>
      </c>
      <c r="B20" s="481">
        <v>-780.35833073316985</v>
      </c>
      <c r="C20" s="481">
        <v>17</v>
      </c>
    </row>
    <row r="21" spans="1:10" ht="15" customHeight="1" outlineLevel="1">
      <c r="A21" s="468" t="s">
        <v>157</v>
      </c>
      <c r="B21" s="481">
        <v>975.56668383546764</v>
      </c>
      <c r="C21" s="481">
        <v>18</v>
      </c>
    </row>
    <row r="22" spans="1:10" ht="15" customHeight="1" outlineLevel="1">
      <c r="A22" s="468" t="s">
        <v>158</v>
      </c>
      <c r="B22" s="481">
        <v>-965.46504254799993</v>
      </c>
      <c r="C22" s="481">
        <v>18</v>
      </c>
    </row>
    <row r="23" spans="1:10" ht="15" customHeight="1" outlineLevel="1">
      <c r="A23" s="470" t="s">
        <v>37</v>
      </c>
      <c r="B23" s="475">
        <v>-1423.8079111707714</v>
      </c>
      <c r="C23" s="695">
        <v>17.333333333333332</v>
      </c>
    </row>
    <row r="24" spans="1:10" ht="13.8" outlineLevel="1" thickBot="1">
      <c r="A24" s="482" t="s">
        <v>154</v>
      </c>
      <c r="B24" s="483">
        <f>SUM(B20:B23)</f>
        <v>-2194.0646006164734</v>
      </c>
      <c r="C24" s="484">
        <f>AVERAGE(C20:C23)</f>
        <v>17.583333333333332</v>
      </c>
      <c r="E24" s="41"/>
    </row>
    <row r="25" spans="1:10">
      <c r="A25" s="485" t="s">
        <v>159</v>
      </c>
      <c r="B25" s="486">
        <f>SUM(B19:B22)</f>
        <v>-1696.5782321847842</v>
      </c>
      <c r="E25" s="41"/>
    </row>
    <row r="26" spans="1:10">
      <c r="E26" s="41"/>
    </row>
    <row r="27" spans="1:10">
      <c r="A27" s="184" t="s">
        <v>160</v>
      </c>
    </row>
    <row r="28" spans="1:10">
      <c r="A28" s="184" t="s">
        <v>161</v>
      </c>
    </row>
  </sheetData>
  <mergeCells count="2">
    <mergeCell ref="A1:C1"/>
    <mergeCell ref="A18:C18"/>
  </mergeCells>
  <phoneticPr fontId="71" type="noConversion"/>
  <pageMargins left="0.7" right="0.7" top="0.75" bottom="0.75" header="0.3" footer="0.3"/>
  <pageSetup paperSize="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1"/>
  <sheetViews>
    <sheetView zoomScale="85" zoomScaleNormal="85" workbookViewId="0">
      <selection sqref="A1:XFD1"/>
    </sheetView>
  </sheetViews>
  <sheetFormatPr defaultColWidth="9.109375" defaultRowHeight="13.2" outlineLevelRow="1"/>
  <cols>
    <col min="1" max="1" width="30.5546875" style="1" customWidth="1"/>
    <col min="2" max="5" width="14.21875" style="1" customWidth="1"/>
    <col min="6" max="9" width="13.6640625" style="1" customWidth="1"/>
    <col min="10" max="10" width="12.109375" style="1" customWidth="1"/>
    <col min="11" max="11" width="12.88671875" style="1" customWidth="1"/>
    <col min="12" max="14" width="10.109375" style="1" bestFit="1" customWidth="1"/>
    <col min="15" max="15" width="10" style="1" customWidth="1"/>
    <col min="16" max="16" width="10.109375" style="1" bestFit="1" customWidth="1"/>
    <col min="17" max="17" width="12.88671875" style="1" bestFit="1" customWidth="1"/>
    <col min="18" max="16384" width="9.109375" style="1"/>
  </cols>
  <sheetData>
    <row r="1" spans="1:11" s="634" customFormat="1" ht="25.2" customHeight="1" thickBot="1">
      <c r="A1" s="633" t="s">
        <v>246</v>
      </c>
      <c r="B1" s="633"/>
      <c r="C1" s="633"/>
      <c r="D1" s="633"/>
      <c r="E1" s="633"/>
      <c r="F1" s="633"/>
      <c r="G1" s="633"/>
      <c r="H1" s="633"/>
      <c r="I1" s="633"/>
      <c r="J1" s="633"/>
    </row>
    <row r="2" spans="1:11" ht="15" customHeight="1" outlineLevel="1">
      <c r="A2" s="625" t="s">
        <v>128</v>
      </c>
      <c r="B2" s="627" t="s">
        <v>163</v>
      </c>
      <c r="C2" s="629"/>
      <c r="D2" s="629"/>
      <c r="E2" s="628"/>
      <c r="F2" s="627" t="s">
        <v>164</v>
      </c>
      <c r="G2" s="629"/>
      <c r="H2" s="629"/>
      <c r="I2" s="629"/>
      <c r="J2" s="637" t="s">
        <v>167</v>
      </c>
    </row>
    <row r="3" spans="1:11" ht="15" customHeight="1" outlineLevel="1" thickBot="1">
      <c r="A3" s="626"/>
      <c r="B3" s="630" t="s">
        <v>165</v>
      </c>
      <c r="C3" s="632"/>
      <c r="D3" s="630" t="s">
        <v>166</v>
      </c>
      <c r="E3" s="632"/>
      <c r="F3" s="630" t="s">
        <v>165</v>
      </c>
      <c r="G3" s="632"/>
      <c r="H3" s="630" t="s">
        <v>166</v>
      </c>
      <c r="I3" s="631"/>
      <c r="J3" s="638"/>
    </row>
    <row r="4" spans="1:11" ht="16.5" customHeight="1" outlineLevel="1">
      <c r="A4" s="84" t="s">
        <v>106</v>
      </c>
      <c r="B4" s="85">
        <v>15</v>
      </c>
      <c r="C4" s="56">
        <v>8.8915234143449907E-3</v>
      </c>
      <c r="D4" s="85">
        <v>7</v>
      </c>
      <c r="E4" s="56">
        <v>4.1493775933609959E-3</v>
      </c>
      <c r="F4" s="85">
        <v>1664</v>
      </c>
      <c r="G4" s="56">
        <v>0.98636633076467106</v>
      </c>
      <c r="H4" s="85">
        <v>1</v>
      </c>
      <c r="I4" s="57">
        <v>5.9276822762299936E-4</v>
      </c>
      <c r="J4" s="514">
        <f>B4+D4+F4+H4</f>
        <v>1687</v>
      </c>
      <c r="K4" s="513">
        <f>J4-J30</f>
        <v>-7</v>
      </c>
    </row>
    <row r="5" spans="1:11" ht="16.5" customHeight="1" outlineLevel="1">
      <c r="A5" s="86" t="s">
        <v>107</v>
      </c>
      <c r="B5" s="87">
        <v>23</v>
      </c>
      <c r="C5" s="58">
        <v>9.1342697945583578E-5</v>
      </c>
      <c r="D5" s="87">
        <v>55</v>
      </c>
      <c r="E5" s="58">
        <v>2.18428190739439E-4</v>
      </c>
      <c r="F5" s="87">
        <v>251703</v>
      </c>
      <c r="G5" s="58">
        <v>0.99961874352161839</v>
      </c>
      <c r="H5" s="87">
        <v>18</v>
      </c>
      <c r="I5" s="59">
        <v>7.1485589696543668E-5</v>
      </c>
      <c r="J5" s="515">
        <f t="shared" ref="J5:J11" si="0">B5+D5+F5+H5</f>
        <v>251799</v>
      </c>
      <c r="K5" s="513">
        <f t="shared" ref="K5:K11" si="1">J5-J31</f>
        <v>1763</v>
      </c>
    </row>
    <row r="6" spans="1:11" ht="16.5" customHeight="1" outlineLevel="1">
      <c r="A6" s="86" t="s">
        <v>253</v>
      </c>
      <c r="B6" s="520">
        <v>415</v>
      </c>
      <c r="C6" s="521">
        <v>6.8788330847008125E-2</v>
      </c>
      <c r="D6" s="520">
        <v>27</v>
      </c>
      <c r="E6" s="521">
        <v>4.4753853804077575E-3</v>
      </c>
      <c r="F6" s="520">
        <v>5581</v>
      </c>
      <c r="G6" s="521">
        <v>0.92507873363169235</v>
      </c>
      <c r="H6" s="520">
        <v>10</v>
      </c>
      <c r="I6" s="522">
        <v>1.6575501408917621E-3</v>
      </c>
      <c r="J6" s="523">
        <f t="shared" si="0"/>
        <v>6033</v>
      </c>
      <c r="K6" s="524">
        <f t="shared" si="1"/>
        <v>1158</v>
      </c>
    </row>
    <row r="7" spans="1:11" ht="16.5" customHeight="1" outlineLevel="1">
      <c r="A7" s="352" t="s">
        <v>130</v>
      </c>
      <c r="B7" s="346">
        <v>188</v>
      </c>
      <c r="C7" s="347">
        <v>4.6282619399310686E-2</v>
      </c>
      <c r="D7" s="346">
        <v>17</v>
      </c>
      <c r="E7" s="347">
        <v>4.1851304775972426E-3</v>
      </c>
      <c r="F7" s="346">
        <v>3849</v>
      </c>
      <c r="G7" s="347">
        <v>0.94756277695716395</v>
      </c>
      <c r="H7" s="346">
        <v>8</v>
      </c>
      <c r="I7" s="348">
        <v>1.9694731659281144E-3</v>
      </c>
      <c r="J7" s="516">
        <f t="shared" si="0"/>
        <v>4062</v>
      </c>
      <c r="K7" s="513">
        <f t="shared" si="1"/>
        <v>-530</v>
      </c>
    </row>
    <row r="8" spans="1:11" ht="16.5" customHeight="1" outlineLevel="1">
      <c r="A8" s="400" t="s">
        <v>168</v>
      </c>
      <c r="B8" s="346">
        <v>227</v>
      </c>
      <c r="C8" s="347">
        <v>0.11516996448503297</v>
      </c>
      <c r="D8" s="346">
        <v>10</v>
      </c>
      <c r="E8" s="347">
        <v>5.0735667174023336E-3</v>
      </c>
      <c r="F8" s="346">
        <v>1732</v>
      </c>
      <c r="G8" s="347">
        <v>0.87874175545408417</v>
      </c>
      <c r="H8" s="346">
        <v>2</v>
      </c>
      <c r="I8" s="348">
        <v>1.0147133434804667E-3</v>
      </c>
      <c r="J8" s="516">
        <f t="shared" si="0"/>
        <v>1971</v>
      </c>
      <c r="K8" s="513">
        <f t="shared" si="1"/>
        <v>1688</v>
      </c>
    </row>
    <row r="9" spans="1:11" ht="16.5" customHeight="1" outlineLevel="1">
      <c r="A9" s="52" t="s">
        <v>256</v>
      </c>
      <c r="B9" s="88">
        <v>453</v>
      </c>
      <c r="C9" s="53">
        <v>1.7455369356386237E-3</v>
      </c>
      <c r="D9" s="88">
        <v>89</v>
      </c>
      <c r="E9" s="53">
        <v>3.4294213525791945E-4</v>
      </c>
      <c r="F9" s="88">
        <v>258948</v>
      </c>
      <c r="G9" s="53">
        <v>0.99779977573896328</v>
      </c>
      <c r="H9" s="88">
        <v>29</v>
      </c>
      <c r="I9" s="54">
        <v>1.1174519014022095E-4</v>
      </c>
      <c r="J9" s="517">
        <f t="shared" si="0"/>
        <v>259519</v>
      </c>
      <c r="K9" s="525">
        <f t="shared" si="1"/>
        <v>2914</v>
      </c>
    </row>
    <row r="10" spans="1:11" ht="16.5" customHeight="1" outlineLevel="1">
      <c r="A10" s="89" t="s">
        <v>109</v>
      </c>
      <c r="B10" s="90">
        <v>3729</v>
      </c>
      <c r="C10" s="60">
        <v>0.41401132452536915</v>
      </c>
      <c r="D10" s="90">
        <v>4788</v>
      </c>
      <c r="E10" s="60">
        <v>0.53158654379926729</v>
      </c>
      <c r="F10" s="90">
        <v>481</v>
      </c>
      <c r="G10" s="60">
        <v>5.3402908848673256E-2</v>
      </c>
      <c r="H10" s="90">
        <v>9</v>
      </c>
      <c r="I10" s="61">
        <v>9.9922282669035194E-4</v>
      </c>
      <c r="J10" s="518">
        <f t="shared" si="0"/>
        <v>9007</v>
      </c>
      <c r="K10" s="513">
        <f t="shared" si="1"/>
        <v>4328</v>
      </c>
    </row>
    <row r="11" spans="1:11" ht="16.5" customHeight="1" outlineLevel="1" thickBot="1">
      <c r="A11" s="9" t="s">
        <v>169</v>
      </c>
      <c r="B11" s="91">
        <v>4182</v>
      </c>
      <c r="C11" s="30">
        <v>1.5573910906206476E-2</v>
      </c>
      <c r="D11" s="91">
        <v>4877</v>
      </c>
      <c r="E11" s="30">
        <v>1.8162114655564079E-2</v>
      </c>
      <c r="F11" s="91">
        <v>259429</v>
      </c>
      <c r="G11" s="30">
        <v>0.96612246113970346</v>
      </c>
      <c r="H11" s="91">
        <v>38</v>
      </c>
      <c r="I11" s="34">
        <v>1.4151329852602729E-4</v>
      </c>
      <c r="J11" s="519">
        <f t="shared" si="0"/>
        <v>268526</v>
      </c>
      <c r="K11" s="526">
        <f t="shared" si="1"/>
        <v>7242</v>
      </c>
    </row>
    <row r="12" spans="1:11" s="623" customFormat="1" ht="13.8" thickBot="1"/>
    <row r="13" spans="1:11" ht="20.25" customHeight="1" thickBot="1">
      <c r="A13" s="639" t="s">
        <v>247</v>
      </c>
      <c r="B13" s="639"/>
      <c r="C13" s="639"/>
      <c r="D13" s="639"/>
      <c r="E13" s="639"/>
    </row>
    <row r="14" spans="1:11" ht="15" customHeight="1" outlineLevel="1">
      <c r="A14" s="625" t="s">
        <v>128</v>
      </c>
      <c r="B14" s="627" t="s">
        <v>163</v>
      </c>
      <c r="C14" s="628"/>
      <c r="D14" s="627" t="s">
        <v>164</v>
      </c>
      <c r="E14" s="629"/>
    </row>
    <row r="15" spans="1:11" ht="15" customHeight="1" outlineLevel="1" thickBot="1">
      <c r="A15" s="626"/>
      <c r="B15" s="8" t="s">
        <v>165</v>
      </c>
      <c r="C15" s="8" t="s">
        <v>166</v>
      </c>
      <c r="D15" s="8" t="s">
        <v>165</v>
      </c>
      <c r="E15" s="533" t="s">
        <v>166</v>
      </c>
    </row>
    <row r="16" spans="1:11" ht="16.5" customHeight="1" outlineLevel="1">
      <c r="A16" s="84" t="s">
        <v>106</v>
      </c>
      <c r="B16" s="56">
        <v>0.10173483799501315</v>
      </c>
      <c r="C16" s="56">
        <v>0.16237573131587452</v>
      </c>
      <c r="D16" s="56">
        <v>0.73333019354022932</v>
      </c>
      <c r="E16" s="57">
        <v>2.5592371488829574E-3</v>
      </c>
      <c r="G16" s="244"/>
    </row>
    <row r="17" spans="1:10" ht="16.5" customHeight="1" outlineLevel="1">
      <c r="A17" s="86" t="s">
        <v>107</v>
      </c>
      <c r="B17" s="58">
        <v>0.14873610149312436</v>
      </c>
      <c r="C17" s="58">
        <v>2.3868490133948435E-2</v>
      </c>
      <c r="D17" s="58">
        <v>0.82700142462214443</v>
      </c>
      <c r="E17" s="59">
        <v>3.9398375078282809E-4</v>
      </c>
      <c r="G17" s="244"/>
    </row>
    <row r="18" spans="1:10" ht="16.5" customHeight="1" outlineLevel="1">
      <c r="A18" s="86" t="s">
        <v>253</v>
      </c>
      <c r="B18" s="58">
        <v>0.32051851608256499</v>
      </c>
      <c r="C18" s="58">
        <v>0.18144588928503286</v>
      </c>
      <c r="D18" s="58">
        <v>0.49187438862014554</v>
      </c>
      <c r="E18" s="59">
        <v>6.1612060122566009E-3</v>
      </c>
      <c r="G18" s="244"/>
    </row>
    <row r="19" spans="1:10" ht="16.5" customHeight="1" outlineLevel="1">
      <c r="A19" s="352" t="s">
        <v>130</v>
      </c>
      <c r="B19" s="347">
        <v>0.3932202431212406</v>
      </c>
      <c r="C19" s="347">
        <v>0.49843246618038489</v>
      </c>
      <c r="D19" s="347">
        <v>9.1807015626285543E-2</v>
      </c>
      <c r="E19" s="348">
        <v>1.6540275072088894E-2</v>
      </c>
      <c r="G19" s="244"/>
    </row>
    <row r="20" spans="1:10" ht="16.5" customHeight="1" outlineLevel="1">
      <c r="A20" s="400" t="s">
        <v>168</v>
      </c>
      <c r="B20" s="347">
        <v>0.28129484079905182</v>
      </c>
      <c r="C20" s="347">
        <v>1.0426863082788713E-2</v>
      </c>
      <c r="D20" s="347">
        <v>0.70771675398089517</v>
      </c>
      <c r="E20" s="348">
        <v>5.6154213726433689E-4</v>
      </c>
      <c r="G20" s="244"/>
    </row>
    <row r="21" spans="1:10" ht="16.5" customHeight="1" outlineLevel="1">
      <c r="A21" s="52" t="s">
        <v>256</v>
      </c>
      <c r="B21" s="53">
        <v>0.33097530180597073</v>
      </c>
      <c r="C21" s="53">
        <v>0.17343836229850351</v>
      </c>
      <c r="D21" s="53">
        <v>0.4897225135859064</v>
      </c>
      <c r="E21" s="54">
        <v>5.8638223096193799E-3</v>
      </c>
      <c r="G21" s="244"/>
    </row>
    <row r="22" spans="1:10" ht="16.5" customHeight="1" outlineLevel="1">
      <c r="A22" s="89" t="s">
        <v>109</v>
      </c>
      <c r="B22" s="60">
        <v>0.70697514575580589</v>
      </c>
      <c r="C22" s="60">
        <v>0.20818108493817244</v>
      </c>
      <c r="D22" s="60">
        <v>8.3952428015440686E-2</v>
      </c>
      <c r="E22" s="61">
        <v>8.9134129058103485E-4</v>
      </c>
      <c r="G22" s="244"/>
    </row>
    <row r="23" spans="1:10" ht="16.5" customHeight="1" outlineLevel="1" thickBot="1">
      <c r="A23" s="9" t="s">
        <v>169</v>
      </c>
      <c r="B23" s="30">
        <v>0.69118080126578574</v>
      </c>
      <c r="C23" s="30">
        <v>0.20672167334872149</v>
      </c>
      <c r="D23" s="30">
        <v>0.10099730880028475</v>
      </c>
      <c r="E23" s="34">
        <v>1.100216585208169E-3</v>
      </c>
      <c r="G23" s="244"/>
    </row>
    <row r="24" spans="1:10" outlineLevel="1">
      <c r="A24" s="257" t="s">
        <v>170</v>
      </c>
    </row>
    <row r="25" spans="1:10">
      <c r="A25" s="257"/>
    </row>
    <row r="26" spans="1:10" s="281" customFormat="1" ht="15" customHeight="1" thickBot="1">
      <c r="A26" s="635" t="s">
        <v>171</v>
      </c>
      <c r="B26" s="635"/>
      <c r="C26" s="635"/>
      <c r="D26" s="635"/>
      <c r="E26" s="635"/>
      <c r="F26" s="635"/>
      <c r="G26" s="635"/>
      <c r="H26" s="635"/>
      <c r="I26" s="635"/>
    </row>
    <row r="27" spans="1:10" ht="20.25" hidden="1" customHeight="1" outlineLevel="1" thickBot="1">
      <c r="A27" s="636" t="s">
        <v>18</v>
      </c>
      <c r="B27" s="636"/>
      <c r="C27" s="636"/>
      <c r="D27" s="636"/>
      <c r="E27" s="636"/>
      <c r="F27" s="636"/>
      <c r="G27" s="636"/>
      <c r="H27" s="636"/>
      <c r="I27" s="636"/>
    </row>
    <row r="28" spans="1:10" ht="15" hidden="1" customHeight="1" outlineLevel="1">
      <c r="A28" s="625" t="s">
        <v>128</v>
      </c>
      <c r="B28" s="627" t="s">
        <v>163</v>
      </c>
      <c r="C28" s="629"/>
      <c r="D28" s="629"/>
      <c r="E28" s="628"/>
      <c r="F28" s="627" t="s">
        <v>164</v>
      </c>
      <c r="G28" s="629"/>
      <c r="H28" s="629"/>
      <c r="I28" s="629"/>
      <c r="J28" s="637" t="s">
        <v>167</v>
      </c>
    </row>
    <row r="29" spans="1:10" ht="15" hidden="1" customHeight="1" outlineLevel="1" thickBot="1">
      <c r="A29" s="626"/>
      <c r="B29" s="630" t="s">
        <v>165</v>
      </c>
      <c r="C29" s="632"/>
      <c r="D29" s="630" t="s">
        <v>166</v>
      </c>
      <c r="E29" s="632"/>
      <c r="F29" s="630" t="s">
        <v>165</v>
      </c>
      <c r="G29" s="632"/>
      <c r="H29" s="630" t="s">
        <v>166</v>
      </c>
      <c r="I29" s="631"/>
      <c r="J29" s="638"/>
    </row>
    <row r="30" spans="1:10" ht="16.5" hidden="1" customHeight="1" outlineLevel="1">
      <c r="A30" s="84" t="s">
        <v>106</v>
      </c>
      <c r="B30" s="85">
        <v>16</v>
      </c>
      <c r="C30" s="56">
        <v>9.4451003541912628E-3</v>
      </c>
      <c r="D30" s="85">
        <v>7</v>
      </c>
      <c r="E30" s="56">
        <v>4.1322314049586778E-3</v>
      </c>
      <c r="F30" s="85">
        <v>1670</v>
      </c>
      <c r="G30" s="56">
        <v>0.98583234946871312</v>
      </c>
      <c r="H30" s="85">
        <v>1</v>
      </c>
      <c r="I30" s="57">
        <v>5.9031877213695393E-4</v>
      </c>
      <c r="J30" s="514">
        <f>B30+D30+F30+H30</f>
        <v>1694</v>
      </c>
    </row>
    <row r="31" spans="1:10" ht="16.5" hidden="1" customHeight="1" outlineLevel="1">
      <c r="A31" s="86" t="s">
        <v>107</v>
      </c>
      <c r="B31" s="346">
        <v>21</v>
      </c>
      <c r="C31" s="347">
        <v>8.3987905741573208E-5</v>
      </c>
      <c r="D31" s="346">
        <v>3</v>
      </c>
      <c r="E31" s="347">
        <v>1.1998272248796174E-5</v>
      </c>
      <c r="F31" s="346">
        <v>249994</v>
      </c>
      <c r="G31" s="347">
        <v>0.9998320241885168</v>
      </c>
      <c r="H31" s="346">
        <v>18</v>
      </c>
      <c r="I31" s="348">
        <v>7.1989633492777039E-5</v>
      </c>
      <c r="J31" s="515">
        <f>B31+D31+F31+H31</f>
        <v>250036</v>
      </c>
    </row>
    <row r="32" spans="1:10" ht="16.5" hidden="1" customHeight="1" outlineLevel="1">
      <c r="A32" s="86" t="s">
        <v>253</v>
      </c>
      <c r="B32" s="349">
        <v>407</v>
      </c>
      <c r="C32" s="350">
        <v>8.3487179487179486E-2</v>
      </c>
      <c r="D32" s="349">
        <v>28</v>
      </c>
      <c r="E32" s="350">
        <v>5.7435897435897439E-3</v>
      </c>
      <c r="F32" s="349">
        <v>4432</v>
      </c>
      <c r="G32" s="350">
        <v>0.90912820512820514</v>
      </c>
      <c r="H32" s="349">
        <v>8</v>
      </c>
      <c r="I32" s="351">
        <v>1.6410256410256409E-3</v>
      </c>
      <c r="J32" s="523">
        <f t="shared" ref="J32:J37" si="2">B32+D32+F32+H32</f>
        <v>4875</v>
      </c>
    </row>
    <row r="33" spans="1:10" ht="16.5" hidden="1" customHeight="1" outlineLevel="1">
      <c r="A33" s="352" t="s">
        <v>130</v>
      </c>
      <c r="B33" s="346">
        <v>189</v>
      </c>
      <c r="C33" s="347">
        <v>4.1158536585365856E-2</v>
      </c>
      <c r="D33" s="346">
        <v>18</v>
      </c>
      <c r="E33" s="347">
        <v>3.9198606271777002E-3</v>
      </c>
      <c r="F33" s="346">
        <v>4377</v>
      </c>
      <c r="G33" s="347">
        <v>0.95317944250871078</v>
      </c>
      <c r="H33" s="346">
        <v>8</v>
      </c>
      <c r="I33" s="348">
        <v>1.7421602787456446E-3</v>
      </c>
      <c r="J33" s="516">
        <f t="shared" si="2"/>
        <v>4592</v>
      </c>
    </row>
    <row r="34" spans="1:10" ht="16.5" hidden="1" customHeight="1" outlineLevel="1">
      <c r="A34" s="400" t="s">
        <v>168</v>
      </c>
      <c r="B34" s="353">
        <v>218</v>
      </c>
      <c r="C34" s="354">
        <v>0.77031802120141346</v>
      </c>
      <c r="D34" s="353">
        <v>10</v>
      </c>
      <c r="E34" s="354">
        <v>3.5335689045936397E-2</v>
      </c>
      <c r="F34" s="353">
        <v>55</v>
      </c>
      <c r="G34" s="354">
        <v>0.19434628975265017</v>
      </c>
      <c r="H34" s="353">
        <v>0</v>
      </c>
      <c r="I34" s="355">
        <v>0</v>
      </c>
      <c r="J34" s="516">
        <f t="shared" si="2"/>
        <v>283</v>
      </c>
    </row>
    <row r="35" spans="1:10" ht="16.5" hidden="1" customHeight="1" outlineLevel="1">
      <c r="A35" s="52" t="s">
        <v>256</v>
      </c>
      <c r="B35" s="356">
        <v>444</v>
      </c>
      <c r="C35" s="357">
        <v>1.7302858478985212E-3</v>
      </c>
      <c r="D35" s="356">
        <v>38</v>
      </c>
      <c r="E35" s="357">
        <v>1.480875275228464E-4</v>
      </c>
      <c r="F35" s="356">
        <v>256096</v>
      </c>
      <c r="G35" s="357">
        <v>0.9980164065392334</v>
      </c>
      <c r="H35" s="356">
        <v>27</v>
      </c>
      <c r="I35" s="358">
        <v>1.0522008534518033E-4</v>
      </c>
      <c r="J35" s="517">
        <f t="shared" si="2"/>
        <v>256605</v>
      </c>
    </row>
    <row r="36" spans="1:10" ht="16.5" hidden="1" customHeight="1" outlineLevel="1">
      <c r="A36" s="89" t="s">
        <v>109</v>
      </c>
      <c r="B36" s="90">
        <v>3739</v>
      </c>
      <c r="C36" s="60">
        <v>0.79910237230177383</v>
      </c>
      <c r="D36" s="90">
        <v>460</v>
      </c>
      <c r="E36" s="60">
        <v>9.8311605043812783E-2</v>
      </c>
      <c r="F36" s="90">
        <v>471</v>
      </c>
      <c r="G36" s="60">
        <v>0.10066253472964308</v>
      </c>
      <c r="H36" s="90">
        <v>9</v>
      </c>
      <c r="I36" s="61">
        <v>1.9234879247702502E-3</v>
      </c>
      <c r="J36" s="518">
        <f t="shared" si="2"/>
        <v>4679</v>
      </c>
    </row>
    <row r="37" spans="1:10" ht="16.5" hidden="1" customHeight="1" outlineLevel="1" thickBot="1">
      <c r="A37" s="9" t="s">
        <v>169</v>
      </c>
      <c r="B37" s="91">
        <v>4183</v>
      </c>
      <c r="C37" s="30">
        <v>1.6009399733623184E-2</v>
      </c>
      <c r="D37" s="91">
        <v>498</v>
      </c>
      <c r="E37" s="30">
        <v>1.9059720457433292E-3</v>
      </c>
      <c r="F37" s="91">
        <v>256567</v>
      </c>
      <c r="G37" s="30">
        <v>0.98194684710889302</v>
      </c>
      <c r="H37" s="91">
        <v>36</v>
      </c>
      <c r="I37" s="34">
        <v>1.3778111174048163E-4</v>
      </c>
      <c r="J37" s="519">
        <f t="shared" si="2"/>
        <v>261284</v>
      </c>
    </row>
    <row r="38" spans="1:10" ht="8.25" hidden="1" customHeight="1" outlineLevel="1" thickBot="1">
      <c r="A38" s="92"/>
      <c r="B38" s="92"/>
      <c r="C38" s="92"/>
      <c r="D38" s="92"/>
      <c r="E38" s="92"/>
    </row>
    <row r="39" spans="1:10" ht="20.25" hidden="1" customHeight="1" outlineLevel="1" thickBot="1">
      <c r="A39" s="624" t="s">
        <v>32</v>
      </c>
      <c r="B39" s="624"/>
      <c r="C39" s="624"/>
      <c r="D39" s="624"/>
      <c r="E39" s="624"/>
    </row>
    <row r="40" spans="1:10" ht="15" hidden="1" customHeight="1" outlineLevel="1">
      <c r="A40" s="625" t="s">
        <v>1</v>
      </c>
      <c r="B40" s="627" t="s">
        <v>163</v>
      </c>
      <c r="C40" s="628"/>
      <c r="D40" s="627" t="s">
        <v>164</v>
      </c>
      <c r="E40" s="629"/>
    </row>
    <row r="41" spans="1:10" ht="15" hidden="1" customHeight="1" outlineLevel="1" thickBot="1">
      <c r="A41" s="626"/>
      <c r="B41" s="8" t="s">
        <v>165</v>
      </c>
      <c r="C41" s="8" t="s">
        <v>166</v>
      </c>
      <c r="D41" s="8" t="s">
        <v>165</v>
      </c>
      <c r="E41" s="565" t="s">
        <v>166</v>
      </c>
    </row>
    <row r="42" spans="1:10" ht="16.5" hidden="1" customHeight="1" outlineLevel="1">
      <c r="A42" s="359" t="s">
        <v>2</v>
      </c>
      <c r="B42" s="56">
        <v>0.10008702052114894</v>
      </c>
      <c r="C42" s="56">
        <v>0.16121688516427268</v>
      </c>
      <c r="D42" s="56">
        <v>0.73602028691180577</v>
      </c>
      <c r="E42" s="57">
        <v>2.6758074027725845E-3</v>
      </c>
      <c r="F42" s="244"/>
    </row>
    <row r="43" spans="1:10" ht="16.5" hidden="1" customHeight="1" outlineLevel="1">
      <c r="A43" s="360" t="s">
        <v>0</v>
      </c>
      <c r="B43" s="347">
        <v>0.14109460368002455</v>
      </c>
      <c r="C43" s="347">
        <v>2.155363607469769E-2</v>
      </c>
      <c r="D43" s="347">
        <v>0.83704176492148419</v>
      </c>
      <c r="E43" s="348">
        <v>3.0999532379357656E-4</v>
      </c>
      <c r="F43" s="244"/>
    </row>
    <row r="44" spans="1:10" ht="16.5" hidden="1" customHeight="1" outlineLevel="1">
      <c r="A44" s="361" t="s">
        <v>27</v>
      </c>
      <c r="B44" s="362">
        <v>0.33573246261530787</v>
      </c>
      <c r="C44" s="362">
        <v>0.18478070523270806</v>
      </c>
      <c r="D44" s="362">
        <v>0.47382583617379159</v>
      </c>
      <c r="E44" s="363">
        <v>5.6609959781923867E-3</v>
      </c>
      <c r="F44" s="244"/>
    </row>
    <row r="45" spans="1:10" ht="16.5" hidden="1" customHeight="1" outlineLevel="1">
      <c r="A45" s="364" t="s">
        <v>28</v>
      </c>
      <c r="B45" s="347">
        <v>0.4056050545469424</v>
      </c>
      <c r="C45" s="347">
        <v>0.49527720754223181</v>
      </c>
      <c r="D45" s="347">
        <v>8.3366687799344558E-2</v>
      </c>
      <c r="E45" s="348">
        <v>1.5751050111481282E-2</v>
      </c>
      <c r="F45" s="244"/>
    </row>
    <row r="46" spans="1:10" ht="16.5" hidden="1" customHeight="1" outlineLevel="1">
      <c r="A46" s="365" t="s">
        <v>29</v>
      </c>
      <c r="B46" s="354">
        <v>0.29653064499513526</v>
      </c>
      <c r="C46" s="354">
        <v>1.0577531731588152E-2</v>
      </c>
      <c r="D46" s="354">
        <v>0.69289182327327659</v>
      </c>
      <c r="E46" s="355">
        <v>0</v>
      </c>
      <c r="F46" s="244"/>
    </row>
    <row r="47" spans="1:10" ht="16.5" hidden="1" customHeight="1" outlineLevel="1">
      <c r="A47" s="366" t="s">
        <v>33</v>
      </c>
      <c r="B47" s="357">
        <v>0.34581093886782927</v>
      </c>
      <c r="C47" s="357">
        <v>0.17631811377079756</v>
      </c>
      <c r="D47" s="357">
        <v>0.47248837900794577</v>
      </c>
      <c r="E47" s="358">
        <v>5.3825683534272709E-3</v>
      </c>
      <c r="F47" s="244"/>
    </row>
    <row r="48" spans="1:10" ht="16.5" hidden="1" customHeight="1" outlineLevel="1">
      <c r="A48" s="367" t="s">
        <v>5</v>
      </c>
      <c r="B48" s="60">
        <v>0.69915864837228114</v>
      </c>
      <c r="C48" s="60">
        <v>0.21535287189836483</v>
      </c>
      <c r="D48" s="60">
        <v>8.4511652458347561E-2</v>
      </c>
      <c r="E48" s="61">
        <v>9.7682727100649198E-4</v>
      </c>
      <c r="F48" s="244"/>
    </row>
    <row r="49" spans="1:6" ht="16.5" hidden="1" customHeight="1" outlineLevel="1" thickBot="1">
      <c r="A49" s="368" t="s">
        <v>6</v>
      </c>
      <c r="B49" s="30">
        <v>0.68355190094123464</v>
      </c>
      <c r="C49" s="30">
        <v>0.21362877522321358</v>
      </c>
      <c r="D49" s="30">
        <v>0.10164790272264268</v>
      </c>
      <c r="E49" s="34">
        <v>1.17142111290901E-3</v>
      </c>
      <c r="F49" s="244"/>
    </row>
    <row r="50" spans="1:6" hidden="1" outlineLevel="1">
      <c r="A50" s="257" t="s">
        <v>11</v>
      </c>
    </row>
    <row r="51" spans="1:6" collapsed="1"/>
  </sheetData>
  <mergeCells count="28">
    <mergeCell ref="A1:XFD1"/>
    <mergeCell ref="A26:I26"/>
    <mergeCell ref="A27:I27"/>
    <mergeCell ref="J28:J29"/>
    <mergeCell ref="A2:A3"/>
    <mergeCell ref="B2:E2"/>
    <mergeCell ref="F2:I2"/>
    <mergeCell ref="B3:C3"/>
    <mergeCell ref="D3:E3"/>
    <mergeCell ref="F3:G3"/>
    <mergeCell ref="J2:J3"/>
    <mergeCell ref="H3:I3"/>
    <mergeCell ref="A13:E13"/>
    <mergeCell ref="A14:A15"/>
    <mergeCell ref="B14:C14"/>
    <mergeCell ref="D14:E14"/>
    <mergeCell ref="A12:XFD12"/>
    <mergeCell ref="A39:E39"/>
    <mergeCell ref="A40:A41"/>
    <mergeCell ref="B40:C40"/>
    <mergeCell ref="D40:E40"/>
    <mergeCell ref="H29:I29"/>
    <mergeCell ref="D29:E29"/>
    <mergeCell ref="F29:G29"/>
    <mergeCell ref="A28:A29"/>
    <mergeCell ref="B28:E28"/>
    <mergeCell ref="B29:C29"/>
    <mergeCell ref="F28:I28"/>
  </mergeCells>
  <phoneticPr fontId="71" type="noConversion"/>
  <pageMargins left="0.75" right="0.75" top="1" bottom="1" header="0.5" footer="0.5"/>
  <pageSetup paperSize="9" orientation="portrait"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F0"/>
  </sheetPr>
  <dimension ref="A1:Q110"/>
  <sheetViews>
    <sheetView zoomScale="70" zoomScaleNormal="70" workbookViewId="0">
      <selection sqref="A1:XFD1"/>
    </sheetView>
  </sheetViews>
  <sheetFormatPr defaultColWidth="9.109375" defaultRowHeight="13.2" outlineLevelRow="1"/>
  <cols>
    <col min="1" max="1" width="40"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29.44140625" style="1" customWidth="1"/>
    <col min="8" max="8" width="10" style="1" bestFit="1" customWidth="1"/>
    <col min="9" max="9" width="2" style="1" customWidth="1"/>
    <col min="10" max="10" width="29.33203125" style="1" customWidth="1"/>
    <col min="11" max="11" width="10.5546875" style="1" bestFit="1" customWidth="1"/>
    <col min="12" max="12" width="2.33203125" style="1" customWidth="1"/>
    <col min="13" max="13" width="29.44140625" style="1" customWidth="1"/>
    <col min="14" max="14" width="9.109375" style="1"/>
    <col min="15" max="15" width="2.44140625" style="1" customWidth="1"/>
    <col min="16" max="16" width="36.88671875" style="1" customWidth="1"/>
    <col min="17" max="16384" width="9.109375" style="1"/>
  </cols>
  <sheetData>
    <row r="1" spans="1:17" s="642" customFormat="1" ht="26.25" customHeight="1">
      <c r="A1" s="642" t="s">
        <v>248</v>
      </c>
    </row>
    <row r="2" spans="1:17" s="641" customFormat="1" ht="18.75" customHeight="1" thickBot="1">
      <c r="A2" s="641" t="s">
        <v>172</v>
      </c>
    </row>
    <row r="3" spans="1:17" ht="36" customHeight="1" thickBot="1">
      <c r="A3" s="640" t="s">
        <v>173</v>
      </c>
      <c r="B3" s="640"/>
      <c r="C3" s="33"/>
      <c r="D3" s="640" t="s">
        <v>174</v>
      </c>
      <c r="E3" s="640"/>
      <c r="F3" s="33"/>
      <c r="G3" s="640" t="s">
        <v>175</v>
      </c>
      <c r="H3" s="640"/>
      <c r="J3" s="640" t="s">
        <v>277</v>
      </c>
      <c r="K3" s="640"/>
      <c r="M3" s="640" t="s">
        <v>279</v>
      </c>
      <c r="N3" s="640"/>
      <c r="P3" s="640" t="s">
        <v>278</v>
      </c>
      <c r="Q3" s="640"/>
    </row>
    <row r="4" spans="1:17" s="165" customFormat="1" ht="13.8">
      <c r="A4" s="369" t="s">
        <v>177</v>
      </c>
      <c r="B4" s="164">
        <v>5.7115022001387614E-2</v>
      </c>
      <c r="D4" s="369" t="s">
        <v>186</v>
      </c>
      <c r="E4" s="164">
        <v>0.11279834100203547</v>
      </c>
      <c r="G4" s="369" t="s">
        <v>186</v>
      </c>
      <c r="H4" s="370">
        <v>0.6799082918180015</v>
      </c>
      <c r="I4" s="371"/>
      <c r="J4" s="369" t="s">
        <v>186</v>
      </c>
      <c r="K4" s="370">
        <v>0.5427311903047386</v>
      </c>
      <c r="L4" s="371"/>
      <c r="M4" s="369" t="s">
        <v>186</v>
      </c>
      <c r="N4" s="370">
        <v>0.58944361731710604</v>
      </c>
      <c r="O4" s="371"/>
      <c r="P4" s="369" t="s">
        <v>186</v>
      </c>
      <c r="Q4" s="370">
        <v>0.58148737571358255</v>
      </c>
    </row>
    <row r="5" spans="1:17" s="165" customFormat="1" ht="15">
      <c r="A5" s="25" t="s">
        <v>250</v>
      </c>
      <c r="B5" s="164">
        <v>0.24466334462320211</v>
      </c>
      <c r="D5" s="25" t="s">
        <v>250</v>
      </c>
      <c r="E5" s="164">
        <v>0.13564963596741242</v>
      </c>
      <c r="G5" s="559" t="s">
        <v>185</v>
      </c>
      <c r="H5" s="370">
        <v>2.5958203371171679E-3</v>
      </c>
      <c r="I5" s="371"/>
      <c r="J5" s="559" t="s">
        <v>185</v>
      </c>
      <c r="K5" s="370">
        <v>7.9281924060879694E-4</v>
      </c>
      <c r="L5" s="371"/>
      <c r="M5" s="559" t="s">
        <v>185</v>
      </c>
      <c r="N5" s="370">
        <v>1.4067887456848517E-3</v>
      </c>
      <c r="O5" s="371"/>
      <c r="P5" s="559" t="s">
        <v>185</v>
      </c>
      <c r="Q5" s="370">
        <v>1.3845273289694398E-3</v>
      </c>
    </row>
    <row r="6" spans="1:17" s="165" customFormat="1" ht="15">
      <c r="A6" s="559" t="s">
        <v>180</v>
      </c>
      <c r="B6" s="164">
        <v>9.3428939808695259E-3</v>
      </c>
      <c r="D6" s="559" t="s">
        <v>181</v>
      </c>
      <c r="E6" s="164">
        <v>0.33531461111285676</v>
      </c>
      <c r="G6" s="25" t="s">
        <v>250</v>
      </c>
      <c r="H6" s="370">
        <v>3.5451595657807089E-2</v>
      </c>
      <c r="I6" s="371"/>
      <c r="J6" s="25" t="s">
        <v>250</v>
      </c>
      <c r="K6" s="370">
        <v>0.15017239893325926</v>
      </c>
      <c r="L6" s="371"/>
      <c r="M6" s="25" t="s">
        <v>250</v>
      </c>
      <c r="N6" s="370">
        <v>0.11110693472175161</v>
      </c>
      <c r="O6" s="371"/>
      <c r="P6" s="25" t="s">
        <v>250</v>
      </c>
      <c r="Q6" s="370">
        <v>0.11230517328399121</v>
      </c>
    </row>
    <row r="7" spans="1:17" s="165" customFormat="1" ht="15">
      <c r="A7" s="559" t="s">
        <v>181</v>
      </c>
      <c r="B7" s="164">
        <v>0.26294076511615871</v>
      </c>
      <c r="D7" s="559" t="s">
        <v>182</v>
      </c>
      <c r="E7" s="164">
        <v>0.40656896939561965</v>
      </c>
      <c r="G7" s="559" t="s">
        <v>180</v>
      </c>
      <c r="H7" s="370">
        <v>1.2448363079992542E-3</v>
      </c>
      <c r="I7" s="371"/>
      <c r="J7" s="559" t="s">
        <v>181</v>
      </c>
      <c r="K7" s="370">
        <v>1.6443963369517058E-2</v>
      </c>
      <c r="L7" s="371"/>
      <c r="M7" s="559" t="s">
        <v>180</v>
      </c>
      <c r="N7" s="372">
        <v>4.2389964898141536E-4</v>
      </c>
      <c r="O7" s="371"/>
      <c r="P7" s="559" t="s">
        <v>180</v>
      </c>
      <c r="Q7" s="370">
        <v>4.8660054942800478E-4</v>
      </c>
    </row>
    <row r="8" spans="1:17" s="165" customFormat="1" ht="15">
      <c r="A8" s="559" t="s">
        <v>182</v>
      </c>
      <c r="B8" s="164">
        <v>0.41889323026777675</v>
      </c>
      <c r="D8" s="559" t="s">
        <v>183</v>
      </c>
      <c r="E8" s="164">
        <v>9.668413851472794E-3</v>
      </c>
      <c r="G8" s="559" t="s">
        <v>181</v>
      </c>
      <c r="H8" s="370">
        <v>0.16968917883887077</v>
      </c>
      <c r="I8" s="371"/>
      <c r="J8" s="559" t="s">
        <v>182</v>
      </c>
      <c r="K8" s="370">
        <v>0.2327729095788946</v>
      </c>
      <c r="L8" s="371"/>
      <c r="M8" s="559" t="s">
        <v>181</v>
      </c>
      <c r="N8" s="370">
        <v>6.8628007671652988E-2</v>
      </c>
      <c r="O8" s="371"/>
      <c r="P8" s="559" t="s">
        <v>181</v>
      </c>
      <c r="Q8" s="370">
        <v>7.2310461875183751E-2</v>
      </c>
    </row>
    <row r="9" spans="1:17" s="165" customFormat="1" ht="15">
      <c r="A9" s="559" t="s">
        <v>183</v>
      </c>
      <c r="B9" s="164">
        <v>7.0447440106054205E-3</v>
      </c>
      <c r="D9" s="25"/>
      <c r="E9" s="164"/>
      <c r="G9" s="559" t="s">
        <v>182</v>
      </c>
      <c r="H9" s="370">
        <v>0.10382675790304863</v>
      </c>
      <c r="I9" s="371"/>
      <c r="J9" s="559" t="s">
        <v>183</v>
      </c>
      <c r="K9" s="370">
        <v>5.153541632959336E-2</v>
      </c>
      <c r="L9" s="371"/>
      <c r="M9" s="559" t="s">
        <v>182</v>
      </c>
      <c r="N9" s="370">
        <v>0.18886333843154646</v>
      </c>
      <c r="O9" s="371"/>
      <c r="P9" s="559" t="s">
        <v>182</v>
      </c>
      <c r="Q9" s="370">
        <v>0.19239993036394773</v>
      </c>
    </row>
    <row r="10" spans="1:17" s="165" customFormat="1" ht="15">
      <c r="A10" s="25"/>
      <c r="B10" s="164"/>
      <c r="E10" s="164"/>
      <c r="G10" s="559" t="s">
        <v>183</v>
      </c>
      <c r="H10" s="370">
        <v>3.3904780236042285E-3</v>
      </c>
      <c r="I10" s="371"/>
      <c r="J10" s="559" t="s">
        <v>179</v>
      </c>
      <c r="K10" s="370">
        <v>5.5513022433884207E-3</v>
      </c>
      <c r="L10" s="371"/>
      <c r="M10" s="559" t="s">
        <v>183</v>
      </c>
      <c r="N10" s="370">
        <v>3.5140792942569755E-2</v>
      </c>
      <c r="O10" s="371"/>
      <c r="P10" s="559" t="s">
        <v>183</v>
      </c>
      <c r="Q10" s="370">
        <v>3.4718219554028373E-2</v>
      </c>
    </row>
    <row r="11" spans="1:17" s="165" customFormat="1" ht="15">
      <c r="C11" s="26"/>
      <c r="G11" s="559" t="s">
        <v>179</v>
      </c>
      <c r="H11" s="370">
        <v>3.8930411135513258E-3</v>
      </c>
      <c r="I11" s="371"/>
      <c r="J11" s="369"/>
      <c r="K11" s="370"/>
      <c r="L11" s="371"/>
      <c r="M11" s="559" t="s">
        <v>179</v>
      </c>
      <c r="N11" s="370">
        <v>4.9866205207069426E-3</v>
      </c>
      <c r="O11" s="371"/>
      <c r="P11" s="559" t="s">
        <v>179</v>
      </c>
      <c r="Q11" s="370">
        <v>4.9077110901725269E-3</v>
      </c>
    </row>
    <row r="12" spans="1:17" s="165" customFormat="1" ht="13.8">
      <c r="C12" s="25"/>
      <c r="F12" s="164"/>
      <c r="G12" s="7"/>
      <c r="H12" s="373"/>
      <c r="J12" s="7"/>
      <c r="K12" s="373"/>
      <c r="M12" s="6"/>
      <c r="N12" s="373"/>
      <c r="P12" s="7"/>
      <c r="Q12" s="373"/>
    </row>
    <row r="13" spans="1:17" s="165" customFormat="1" ht="15.6">
      <c r="A13" s="560" t="s">
        <v>184</v>
      </c>
      <c r="B13" s="167">
        <f>SUM(B7:B9)</f>
        <v>0.68887873939454081</v>
      </c>
      <c r="C13" s="25"/>
      <c r="D13" s="560" t="s">
        <v>184</v>
      </c>
      <c r="E13" s="167">
        <f>SUM(E6:E8)</f>
        <v>0.75155199435994924</v>
      </c>
      <c r="F13" s="164"/>
      <c r="G13" s="560" t="s">
        <v>184</v>
      </c>
      <c r="H13" s="374">
        <f>SUM(H8:H11)</f>
        <v>0.28079945587907496</v>
      </c>
      <c r="J13" s="560" t="s">
        <v>184</v>
      </c>
      <c r="K13" s="374">
        <f>SUM(K7:K10)</f>
        <v>0.30630359152139341</v>
      </c>
      <c r="M13" s="560" t="s">
        <v>184</v>
      </c>
      <c r="N13" s="374">
        <f>SUM(N8:N11)</f>
        <v>0.29761875956647615</v>
      </c>
      <c r="P13" s="560" t="s">
        <v>184</v>
      </c>
      <c r="Q13" s="374">
        <f>SUM(Q8:Q11)</f>
        <v>0.3043363228833324</v>
      </c>
    </row>
    <row r="14" spans="1:17" s="165" customFormat="1" ht="14.4">
      <c r="A14" s="166"/>
      <c r="B14" s="167"/>
      <c r="C14" s="25"/>
      <c r="D14" s="166"/>
      <c r="E14" s="167"/>
      <c r="F14" s="164"/>
      <c r="G14" s="166"/>
      <c r="H14" s="374"/>
      <c r="J14" s="166"/>
      <c r="K14" s="374"/>
      <c r="M14" s="166"/>
      <c r="N14" s="374"/>
      <c r="P14" s="166"/>
      <c r="Q14" s="374"/>
    </row>
    <row r="15" spans="1:17" s="643" customFormat="1" ht="14.4" customHeight="1">
      <c r="A15" s="643" t="s">
        <v>176</v>
      </c>
    </row>
    <row r="16" spans="1:17" outlineLevel="1">
      <c r="A16" s="6"/>
      <c r="B16" s="6"/>
      <c r="C16" s="7"/>
      <c r="D16" s="6"/>
      <c r="E16" s="6"/>
      <c r="F16" s="7"/>
      <c r="I16" s="7"/>
      <c r="N16" s="2"/>
    </row>
    <row r="17" spans="1:14" outlineLevel="1">
      <c r="A17" s="6"/>
      <c r="B17" s="6"/>
      <c r="C17" s="6"/>
      <c r="F17" s="6"/>
      <c r="I17" s="6"/>
      <c r="N17" s="2"/>
    </row>
    <row r="18" spans="1:14" outlineLevel="1"/>
    <row r="19" spans="1:14" outlineLevel="1"/>
    <row r="20" spans="1:14" outlineLevel="1"/>
    <row r="21" spans="1:14" outlineLevel="1"/>
    <row r="22" spans="1:14" outlineLevel="1"/>
    <row r="23" spans="1:14" outlineLevel="1"/>
    <row r="24" spans="1:14" outlineLevel="1"/>
    <row r="25" spans="1:14" outlineLevel="1"/>
    <row r="26" spans="1:14" ht="13.8" outlineLevel="1">
      <c r="M26" s="24"/>
    </row>
    <row r="27" spans="1:14" outlineLevel="1"/>
    <row r="28" spans="1:14" outlineLevel="1"/>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1:2" outlineLevel="1"/>
    <row r="66" spans="1:2" outlineLevel="1"/>
    <row r="67" spans="1:2" outlineLevel="1"/>
    <row r="68" spans="1:2" outlineLevel="1"/>
    <row r="69" spans="1:2" ht="13.8" outlineLevel="1" thickBot="1"/>
    <row r="70" spans="1:2" ht="16.2" outlineLevel="1" thickBot="1">
      <c r="A70" s="640" t="s">
        <v>187</v>
      </c>
      <c r="B70" s="640"/>
    </row>
    <row r="71" spans="1:2" ht="13.8">
      <c r="A71" s="369" t="s">
        <v>186</v>
      </c>
      <c r="B71" s="164">
        <v>0.7488255709684225</v>
      </c>
    </row>
    <row r="72" spans="1:2" ht="13.8">
      <c r="A72" s="369" t="s">
        <v>185</v>
      </c>
      <c r="B72" s="164">
        <v>3.1325985437610324E-2</v>
      </c>
    </row>
    <row r="73" spans="1:2" ht="13.8">
      <c r="A73" s="369" t="s">
        <v>178</v>
      </c>
      <c r="B73" s="164">
        <v>1.33111889516237E-2</v>
      </c>
    </row>
    <row r="74" spans="1:2" ht="13.8">
      <c r="A74" s="369" t="s">
        <v>180</v>
      </c>
      <c r="B74" s="164">
        <v>6.2781503200568703E-6</v>
      </c>
    </row>
    <row r="75" spans="1:2" ht="13.8">
      <c r="A75" s="369" t="s">
        <v>181</v>
      </c>
      <c r="B75" s="164">
        <v>6.3094095050407505E-4</v>
      </c>
    </row>
    <row r="76" spans="1:2" ht="13.8">
      <c r="A76" s="25" t="s">
        <v>182</v>
      </c>
      <c r="B76" s="164">
        <v>0.11492748024014615</v>
      </c>
    </row>
    <row r="77" spans="1:2" ht="13.8">
      <c r="A77" s="25" t="s">
        <v>183</v>
      </c>
      <c r="B77" s="164">
        <v>3.3425047068013684E-2</v>
      </c>
    </row>
    <row r="78" spans="1:2" ht="13.8">
      <c r="A78" s="25" t="s">
        <v>179</v>
      </c>
      <c r="B78" s="164">
        <v>5.5351592246441941E-2</v>
      </c>
    </row>
    <row r="79" spans="1:2" ht="13.8">
      <c r="A79" s="25" t="s">
        <v>188</v>
      </c>
      <c r="B79" s="164">
        <v>4.7647236102657166E-5</v>
      </c>
    </row>
    <row r="80" spans="1:2" ht="13.8">
      <c r="A80" s="25" t="s">
        <v>189</v>
      </c>
      <c r="B80" s="164">
        <v>2.1482687508147182E-3</v>
      </c>
    </row>
    <row r="81" spans="1:2" ht="13.8">
      <c r="B81" s="164"/>
    </row>
    <row r="82" spans="1:2" ht="14.4">
      <c r="A82" s="166" t="s">
        <v>184</v>
      </c>
      <c r="B82" s="167">
        <f>SUM(B75:B80)</f>
        <v>0.20653097649202323</v>
      </c>
    </row>
    <row r="85" spans="1:2" outlineLevel="1"/>
    <row r="86" spans="1:2" outlineLevel="1"/>
    <row r="87" spans="1:2" outlineLevel="1"/>
    <row r="88" spans="1:2" outlineLevel="1"/>
    <row r="89" spans="1:2" outlineLevel="1"/>
    <row r="90" spans="1:2" outlineLevel="1"/>
    <row r="91" spans="1:2" outlineLevel="1"/>
    <row r="92" spans="1:2" outlineLevel="1"/>
    <row r="93" spans="1:2" outlineLevel="1"/>
    <row r="94" spans="1:2" outlineLevel="1"/>
    <row r="95" spans="1:2" outlineLevel="1"/>
    <row r="96" spans="1:2"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row r="109" outlineLevel="1"/>
    <row r="110" outlineLevel="1"/>
  </sheetData>
  <mergeCells count="10">
    <mergeCell ref="A70:B70"/>
    <mergeCell ref="A2:XFD2"/>
    <mergeCell ref="A1:XFD1"/>
    <mergeCell ref="J3:K3"/>
    <mergeCell ref="A3:B3"/>
    <mergeCell ref="D3:E3"/>
    <mergeCell ref="G3:H3"/>
    <mergeCell ref="M3:N3"/>
    <mergeCell ref="P3:Q3"/>
    <mergeCell ref="A15:XFD15"/>
  </mergeCells>
  <phoneticPr fontId="0" type="noConversion"/>
  <pageMargins left="0.39370078740157483" right="0.39370078740157483" top="0.39370078740157483" bottom="0.39370078740157483" header="0" footer="0"/>
  <pageSetup paperSize="9" scale="6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Іndexes</vt:lpstr>
      <vt:lpstr>Stock Market of Ukraine</vt:lpstr>
      <vt:lpstr>AMC and CII</vt:lpstr>
      <vt:lpstr>Fund Types</vt:lpstr>
      <vt:lpstr>Regional Breakdown</vt:lpstr>
      <vt:lpstr>Assets and NAV</vt:lpstr>
      <vt:lpstr>Capital Flow in Open-Ended CII</vt:lpstr>
      <vt:lpstr>Investors</vt:lpstr>
      <vt:lpstr>Asset Structure_CII Type</vt:lpstr>
      <vt:lpstr>Asset Structure Change Q1 2017</vt:lpstr>
      <vt:lpstr>Asset Structure_Securities Type</vt:lpstr>
      <vt:lpstr>CII Rates of Return</vt:lpstr>
      <vt:lpstr>NPF under Management</vt:lpstr>
      <vt:lpstr>IC under Managem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cp:lastPrinted>2017-06-03T05:36:12Z</cp:lastPrinted>
  <dcterms:created xsi:type="dcterms:W3CDTF">1996-10-08T23:32:33Z</dcterms:created>
  <dcterms:modified xsi:type="dcterms:W3CDTF">2017-06-21T09:14:19Z</dcterms:modified>
</cp:coreProperties>
</file>